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AF65C1E7-C35D-4A93-8429-15813ADD71C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TAKE-OFF'!$A$2:$M$68</definedName>
    <definedName name="_xlnm.Print_Area" localSheetId="0">SUMMARY!$A$1:$M$18</definedName>
    <definedName name="_xlnm.Print_Titles" localSheetId="1">'MATERIAL TAKE-OFF'!$1:$10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6" i="1" l="1"/>
  <c r="A37" i="1"/>
  <c r="A40" i="1"/>
  <c r="A44" i="1"/>
  <c r="A46" i="1"/>
  <c r="K43" i="1"/>
  <c r="I43" i="1"/>
  <c r="G43" i="1"/>
  <c r="K42" i="1"/>
  <c r="I42" i="1"/>
  <c r="G42" i="1"/>
  <c r="K41" i="1"/>
  <c r="I41" i="1"/>
  <c r="G41" i="1"/>
  <c r="K39" i="1"/>
  <c r="I39" i="1"/>
  <c r="G39" i="1"/>
  <c r="K36" i="1"/>
  <c r="I36" i="1"/>
  <c r="G36" i="1"/>
  <c r="K35" i="1"/>
  <c r="I35" i="1"/>
  <c r="G35" i="1"/>
  <c r="K34" i="1"/>
  <c r="I34" i="1"/>
  <c r="G34" i="1"/>
  <c r="K33" i="1"/>
  <c r="I33" i="1"/>
  <c r="G33" i="1"/>
  <c r="K32" i="1"/>
  <c r="I32" i="1"/>
  <c r="G32" i="1"/>
  <c r="K31" i="1"/>
  <c r="I31" i="1"/>
  <c r="G31" i="1"/>
  <c r="K30" i="1"/>
  <c r="I30" i="1"/>
  <c r="G30" i="1"/>
  <c r="K29" i="1"/>
  <c r="I29" i="1"/>
  <c r="G29" i="1"/>
  <c r="K28" i="1"/>
  <c r="I28" i="1"/>
  <c r="G28" i="1"/>
  <c r="K25" i="1"/>
  <c r="I25" i="1"/>
  <c r="G25" i="1"/>
  <c r="K24" i="1"/>
  <c r="I24" i="1"/>
  <c r="G24" i="1"/>
  <c r="K23" i="1"/>
  <c r="I23" i="1"/>
  <c r="G23" i="1"/>
  <c r="K22" i="1"/>
  <c r="I22" i="1"/>
  <c r="G22" i="1"/>
  <c r="K21" i="1"/>
  <c r="I21" i="1"/>
  <c r="G21" i="1"/>
  <c r="K20" i="1"/>
  <c r="I20" i="1"/>
  <c r="G20" i="1"/>
  <c r="K19" i="1"/>
  <c r="I19" i="1"/>
  <c r="G19" i="1"/>
  <c r="K18" i="1"/>
  <c r="I18" i="1"/>
  <c r="G18" i="1"/>
  <c r="L42" i="1" l="1"/>
  <c r="L39" i="1"/>
  <c r="L43" i="1"/>
  <c r="L41" i="1"/>
  <c r="L36" i="1"/>
  <c r="L31" i="1"/>
  <c r="L34" i="1"/>
  <c r="L30" i="1"/>
  <c r="L32" i="1"/>
  <c r="L35" i="1"/>
  <c r="L33" i="1"/>
  <c r="L28" i="1"/>
  <c r="L29" i="1"/>
  <c r="L23" i="1"/>
  <c r="L19" i="1"/>
  <c r="L18" i="1"/>
  <c r="L25" i="1"/>
  <c r="L22" i="1"/>
  <c r="L24" i="1"/>
  <c r="L20" i="1"/>
  <c r="L21" i="1"/>
  <c r="K12" i="1"/>
  <c r="I12" i="1"/>
  <c r="G12" i="1"/>
  <c r="L12" i="1" l="1"/>
  <c r="L13" i="1" s="1"/>
  <c r="C11" i="3" s="1"/>
  <c r="K47" i="1"/>
  <c r="I47" i="1"/>
  <c r="G47" i="1"/>
  <c r="L47" i="1" s="1"/>
  <c r="K45" i="1"/>
  <c r="I45" i="1"/>
  <c r="G45" i="1"/>
  <c r="K38" i="1"/>
  <c r="I38" i="1"/>
  <c r="G38" i="1"/>
  <c r="K27" i="1"/>
  <c r="I27" i="1"/>
  <c r="G27" i="1"/>
  <c r="K17" i="1"/>
  <c r="I17" i="1"/>
  <c r="G17" i="1"/>
  <c r="L17" i="1" s="1"/>
  <c r="A16" i="1"/>
  <c r="L45" i="1" l="1"/>
  <c r="L38" i="1"/>
  <c r="L27" i="1"/>
  <c r="L48" i="1" s="1"/>
  <c r="B9" i="1" l="1"/>
  <c r="A13" i="1"/>
  <c r="A14" i="1"/>
  <c r="A15" i="1"/>
  <c r="A48" i="1"/>
  <c r="A19" i="1" l="1"/>
  <c r="A18" i="1"/>
  <c r="L50" i="1"/>
  <c r="A20" i="1" l="1"/>
  <c r="L51" i="1"/>
  <c r="L52" i="1" s="1"/>
  <c r="A22" i="1" l="1"/>
  <c r="A21" i="1"/>
  <c r="L53" i="1"/>
  <c r="L54" i="1" s="1"/>
  <c r="A23" i="1" l="1"/>
  <c r="A24" i="1"/>
  <c r="A25" i="1" s="1"/>
  <c r="A27" i="1" s="1"/>
  <c r="A28" i="1"/>
  <c r="A29" i="1"/>
  <c r="A30" i="1" s="1"/>
  <c r="A31" i="1" s="1"/>
  <c r="C12" i="3"/>
  <c r="D12" i="3" s="1"/>
  <c r="B5" i="1"/>
  <c r="B3" i="1"/>
  <c r="A32" i="1" l="1"/>
  <c r="A33" i="1"/>
  <c r="C13" i="3"/>
  <c r="C15" i="3" s="1"/>
  <c r="C16" i="3" s="1"/>
  <c r="C17" i="3" s="1"/>
  <c r="C18" i="3" s="1"/>
  <c r="D11" i="3"/>
  <c r="D13" i="3" s="1"/>
  <c r="D15" i="3" s="1"/>
  <c r="A34" i="1" l="1"/>
  <c r="D16" i="3"/>
  <c r="D17" i="3"/>
  <c r="A35" i="1" l="1"/>
  <c r="D18" i="3"/>
  <c r="A36" i="1" l="1"/>
  <c r="A38" i="1" l="1"/>
  <c r="A39" i="1" s="1"/>
  <c r="A41" i="1"/>
  <c r="A42" i="1" s="1"/>
  <c r="A43" i="1" l="1"/>
  <c r="A45" i="1" l="1"/>
  <c r="A47" i="1" s="1"/>
</calcChain>
</file>

<file path=xl/sharedStrings.xml><?xml version="1.0" encoding="utf-8"?>
<sst xmlns="http://schemas.openxmlformats.org/spreadsheetml/2006/main" count="115" uniqueCount="82">
  <si>
    <t>DESCRIPTION</t>
  </si>
  <si>
    <t>QUANTITY</t>
  </si>
  <si>
    <t>UNIT</t>
  </si>
  <si>
    <t>SR #</t>
  </si>
  <si>
    <t>SUB COST</t>
  </si>
  <si>
    <t>DIVISION NO.</t>
  </si>
  <si>
    <t>TOTAL DIV. COST</t>
  </si>
  <si>
    <t>Electrical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</si>
  <si>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</si>
  <si>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</si>
  <si>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</si>
  <si>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</si>
  <si>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</si>
  <si>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</si>
  <si>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</si>
  <si>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</si>
  <si>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</si>
  <si>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</si>
  <si>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</si>
  <si>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</si>
  <si>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</si>
  <si>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</si>
  <si>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</si>
  <si>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</si>
  <si>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</si>
  <si>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</si>
  <si>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</si>
  <si>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</si>
  <si>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</si>
  <si>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EA</t>
  </si>
  <si>
    <t>Lighting Fixtures</t>
  </si>
  <si>
    <t>Power Items</t>
  </si>
  <si>
    <t>Panels</t>
  </si>
  <si>
    <t>01. OVERHEAD AND PREMLIMINARIES</t>
  </si>
  <si>
    <t>Overhead and Preliminaries</t>
  </si>
  <si>
    <t>M2</t>
  </si>
  <si>
    <t>04. ELECTRICAL</t>
  </si>
  <si>
    <t>M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</si>
  <si>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</si>
  <si>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</si>
  <si>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</si>
  <si>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</si>
  <si>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</si>
  <si>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</si>
  <si>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</si>
  <si>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</si>
  <si>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</si>
  <si>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</si>
  <si>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</si>
  <si>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</si>
  <si>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</si>
  <si>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U1: In Ground Uplight_x000D_
 - Mfr.: Flix_x000D_
- Produce Family: RDT 100 Adjustable_x000D_
- IP: IP65 IK10_x000D_
- Dimension: 105mm H x 125mm Dia</t>
  </si>
  <si>
    <t>W2: Wall Mounted Led Light_x000D_
- Mfr.: LIGMAN_x000D_
- Produce Family: LEEDS 4_x000D_
- IP: IP65 IK07_x000D_
- Dimension: 238mm W x 645mm H x 708mm D</t>
  </si>
  <si>
    <t>D1: Surface Mounted Rectangular Downlight_x000D_
- Mfr.: IGUZZINI_x000D_
- Product Family: Laser Blade Inout Celing_x000D_
- Finsh: TBC</t>
  </si>
  <si>
    <t>E1: Led Surface Mounted Non- Maintained Emergency Luminare</t>
  </si>
  <si>
    <t>L4: : Led Linear On Adjustable Bracket w/ Optic Control_x000D_
- Mfr.: Coolon Jadecross_x000D_
- Product Family: STR-Multo IP_x000D_
- Finish: IP66 IK08_x000D_
- Dimension: 20mm W x 22.5mm H</t>
  </si>
  <si>
    <t>L3: Integrated Led Linear W/ Pelmet_x000D_
- Mfr.: Coolon Jadecross_x000D_
- Product Family: STR-Multo IP_x000D_
- Finish: IP66 IK08_x000D_
- Dimension: 20mm W x 22.5mm H</t>
  </si>
  <si>
    <t>LED Exit Sign Compelet Battery Pack In Sustained Mode</t>
  </si>
  <si>
    <t>A1: Surface Mounted Batten_x000D_
- Mfr.: Pierlite_x000D_
- Produce Family: VANDALUX OPAL LUMEN SELECT 4FT GEN 2_x000D_
- IP: IP65IK06_x000D_
- Dimension: 83mm W x 99mm H x 50mm D</t>
  </si>
  <si>
    <t>NO Mountained Surface Emergency Fluorescent batten Complete w/
 Intergral emergecny Gear</t>
  </si>
  <si>
    <t>MCP: Philips Dynalite Colour Touchscreen 4.3 (DTP100)_x000D_
- Mfr.: TBC_x000D_
- Family Product: TBC_x000D_
- Finish: TBC</t>
  </si>
  <si>
    <t>Control Panel</t>
  </si>
  <si>
    <t>Double 10A Switched GPO</t>
  </si>
  <si>
    <t>Double 10A Switched GPO (WP)</t>
  </si>
  <si>
    <t>Distribution Switch Board (Detail Are Not Given)</t>
  </si>
  <si>
    <t>Direct Electrical Connection (1N/20A)</t>
  </si>
  <si>
    <t>Autodoor Access Control Compelte w/ Door Release &amp; Reed Switch</t>
  </si>
  <si>
    <t>Single 15A Switched GPO</t>
  </si>
  <si>
    <t>Solar Inverter</t>
  </si>
  <si>
    <t>1 Gang Light Switch_x000D_
- Mfr.: TBC_x000D_
- Family Product: TBC_x000D_
- Finish: TBC</t>
  </si>
  <si>
    <t>Sensor</t>
  </si>
  <si>
    <t>Motion sensor (Recessed Into Ceiling Where Possible Or Surface Mounted Otherwised)_x000D_
- Mfr.: TBC_x000D_
- Family Product: TBC_x000D_
- Finiah: TBC</t>
  </si>
  <si>
    <t>Wall Mounted Motion Sensor</t>
  </si>
  <si>
    <t>Communication</t>
  </si>
  <si>
    <t>Telecommunication Rack</t>
  </si>
  <si>
    <t>Colour CCTV Fixed Camera Compelet w/ Mounting Bracket &amp; Domed Protector Housing (WP)</t>
  </si>
  <si>
    <t>Colour CCTV Fixed Camera Compelet w/ Mounting Bracket &amp; Domed Protector Housing</t>
  </si>
  <si>
    <t>(1740mm x 5280mm) 330W Solar Panels On Roof</t>
  </si>
  <si>
    <t>Allowance</t>
  </si>
  <si>
    <t>Wiring &amp; Conduits</t>
  </si>
  <si>
    <t>E-101
E-102</t>
  </si>
  <si>
    <t>ELECTRICAL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</si>
</sst>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</numFmts>
  <fonts count="24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5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6" fillId="0" borderId="6" xfId="0" applyFont="1" applyBorder="1" applyAlignment="1">
      <alignment horizontal="right" vertical="center"/>
    </xf>
    <xf numFmtId="0" fontId="19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1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2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8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1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8" fillId="3" borderId="0" xfId="0" applyNumberFormat="1" applyFont="1" applyFill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166" fontId="21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centerContinuous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9" fillId="0" borderId="0" xfId="0" applyFont="1"/>
    <xf numFmtId="0" fontId="19" fillId="0" borderId="0" xfId="0" applyFont="1" applyAlignment="1">
      <alignment horizontal="left" vertical="center"/>
    </xf>
    <xf numFmtId="0" fontId="7" fillId="0" borderId="0" xfId="0" applyFont="1"/>
    <xf numFmtId="0" fontId="20" fillId="0" borderId="0" xfId="0" applyFont="1" applyAlignment="1">
      <alignment vertical="center"/>
    </xf>
    <xf numFmtId="164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3" fillId="11" borderId="5" xfId="0" applyNumberFormat="1" applyFont="1" applyFill="1" applyBorder="1" applyAlignment="1">
      <alignment horizontal="center" vertical="center"/>
    </xf>
    <xf numFmtId="166" fontId="23" fillId="11" borderId="28" xfId="0" applyNumberFormat="1" applyFont="1" applyFill="1" applyBorder="1" applyAlignment="1">
      <alignment horizontal="center" vertical="center"/>
    </xf>
    <xf numFmtId="166" fontId="21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2" fillId="9" borderId="9" xfId="2" applyNumberFormat="1" applyFont="1" applyFill="1" applyBorder="1" applyAlignment="1">
      <alignment horizontal="center" vertical="center"/>
    </xf>
    <xf numFmtId="39" fontId="4" fillId="0" borderId="16" xfId="4" applyAlignment="1">
      <alignment horizontal="center" vertical="center" wrapText="1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37" fontId="9" fillId="0" borderId="34" xfId="0" applyNumberFormat="1" applyFont="1" applyBorder="1" applyAlignment="1">
      <alignment horizontal="center" vertical="center" wrapText="1"/>
    </xf>
    <xf numFmtId="37" fontId="9" fillId="0" borderId="35" xfId="0" applyNumberFormat="1" applyFont="1" applyBorder="1" applyAlignment="1">
      <alignment horizontal="center" vertical="center" wrapText="1"/>
    </xf>
    <xf numFmtId="37" fontId="9" fillId="0" borderId="30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166" fontId="14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1" fillId="9" borderId="12" xfId="0" applyFont="1" applyFill="1" applyBorder="1" applyAlignment="1">
      <alignment horizontal="right" vertical="center"/>
    </xf>
    <xf numFmtId="0" fontId="21" fillId="9" borderId="4" xfId="0" applyFont="1" applyFill="1" applyBorder="1" applyAlignment="1">
      <alignment horizontal="right" vertical="center"/>
    </xf>
    <xf numFmtId="0" fontId="21" fillId="9" borderId="26" xfId="0" applyFont="1" applyFill="1" applyBorder="1" applyAlignment="1">
      <alignment horizontal="right" vertical="center"/>
    </xf>
    <xf numFmtId="0" fontId="23" fillId="11" borderId="12" xfId="0" applyFont="1" applyFill="1" applyBorder="1" applyAlignment="1">
      <alignment horizontal="right" vertical="center"/>
    </xf>
    <xf numFmtId="0" fontId="23" fillId="11" borderId="4" xfId="0" applyFont="1" applyFill="1" applyBorder="1" applyAlignment="1">
      <alignment horizontal="right" vertical="center"/>
    </xf>
    <xf numFmtId="0" fontId="23" fillId="11" borderId="26" xfId="0" applyFont="1" applyFill="1" applyBorder="1" applyAlignment="1">
      <alignment horizontal="right" vertical="center"/>
    </xf>
  </cellXfs>
  <cellStyles count="6">
    <cellStyle name="Accent1" xfId="3" builtinId="29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Electrical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22044</c:v>
                </c:pt>
                <c:pt idx="1">
                  <c:v>45716.863249999995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895122</xdr:colOff>
      <xdr:row>0</xdr:row>
      <xdr:rowOff>0</xdr:rowOff>
    </xdr:from>
    <xdr:to>
      <xdr:col>3</xdr:col>
      <xdr:colOff>1285302</xdr:colOff>
      <xdr:row>8</xdr:row>
      <xdr:rowOff>22134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B043505-12C7-4236-AF98-E82E66E871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6120483" y="0"/>
          <a:ext cx="1729036" cy="14298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1188357</xdr:colOff>
      <xdr:row>1</xdr:row>
      <xdr:rowOff>136071</xdr:rowOff>
    </xdr:from>
    <xdr:to>
      <xdr:col>12</xdr:col>
      <xdr:colOff>3587704</xdr:colOff>
      <xdr:row>8</xdr:row>
      <xdr:rowOff>187059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C08D256-D592-481E-A8A7-32686650C0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423571" y="136071"/>
          <a:ext cx="2399347" cy="142984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18"/>
  <sheetViews>
    <sheetView tabSelected="1" view="pageBreakPreview" zoomScale="83" zoomScaleNormal="100" zoomScaleSheetLayoutView="70" workbookViewId="0">
      <pane ySplit="10" topLeftCell="A11" activePane="bottomLeft" state="frozen"/>
      <selection activeCell="N7" sqref="N7"/>
      <selection pane="bottomLeft" activeCell="D3" sqref="D3"/>
    </sheetView>
  </sheetViews>
  <sheetFormatPr defaultColWidth="9" defaultRowHeight="14" x14ac:dyDescent="0.3"/>
  <cols>
    <col min="1" max="1" width="23.6640625" style="27" customWidth="1"/>
    <col min="2" max="2" width="44.9140625" style="27" customWidth="1"/>
    <col min="3" max="4" width="17.58203125" style="31" customWidth="1"/>
    <col min="5" max="5" width="9" style="27"/>
    <col min="6" max="7" width="14.4140625" style="27" customWidth="1"/>
    <col min="8" max="10" width="9" style="27"/>
    <col min="11" max="12" width="15.58203125" style="27" customWidth="1"/>
    <col min="13" max="16384" width="9" style="27"/>
  </cols>
  <sheetData>
    <row r="1" spans="1:5" x14ac:dyDescent="0.3">
      <c r="A1" s="37"/>
      <c r="B1" s="32"/>
      <c r="C1" s="48"/>
      <c r="D1" s="38"/>
    </row>
    <row r="2" spans="1:5" x14ac:dyDescent="0.3">
      <c r="A2" s="18" t="s">
        <v>20</v>
      </c>
      <c r="B2" s="42"/>
      <c r="C2" s="49"/>
      <c r="D2" s="9"/>
    </row>
    <row r="3" spans="1:5" x14ac:dyDescent="0.3">
      <c r="A3" s="18"/>
      <c r="B3" s="17"/>
      <c r="C3" s="49"/>
      <c r="D3" s="9"/>
    </row>
    <row r="4" spans="1:5" x14ac:dyDescent="0.3">
      <c r="A4" s="18" t="s">
        <v>15</v>
      </c>
      <c r="B4" s="42"/>
      <c r="C4" s="49"/>
      <c r="D4" s="9"/>
    </row>
    <row r="5" spans="1:5" x14ac:dyDescent="0.3">
      <c r="A5" s="18"/>
      <c r="B5" s="17"/>
      <c r="C5" s="49"/>
      <c r="D5" s="9"/>
    </row>
    <row r="6" spans="1:5" x14ac:dyDescent="0.3">
      <c r="A6" s="18" t="s">
        <v>14</v>
      </c>
      <c r="B6" s="17">
        <v>1</v>
      </c>
      <c r="C6" s="49"/>
      <c r="D6" s="9"/>
    </row>
    <row r="7" spans="1:5" x14ac:dyDescent="0.3">
      <c r="A7" s="18"/>
      <c r="B7" s="51"/>
      <c r="C7" s="49"/>
      <c r="D7" s="9"/>
    </row>
    <row r="8" spans="1:5" x14ac:dyDescent="0.3">
      <c r="A8" s="18" t="s">
        <v>27</v>
      </c>
      <c r="B8" s="17">
        <v>334</v>
      </c>
      <c r="C8" s="49"/>
      <c r="D8" s="9"/>
    </row>
    <row r="9" spans="1:5" ht="14.5" thickBot="1" x14ac:dyDescent="0.35">
      <c r="A9" s="18"/>
      <c r="B9" s="39"/>
      <c r="C9" s="50"/>
      <c r="D9" s="40"/>
    </row>
    <row r="10" spans="1:5" s="28" customFormat="1" ht="28.5" thickBot="1" x14ac:dyDescent="0.35">
      <c r="A10" s="65" t="s">
        <v>5</v>
      </c>
      <c r="B10" s="66" t="s">
        <v>0</v>
      </c>
      <c r="C10" s="66" t="s">
        <v>6</v>
      </c>
      <c r="D10" s="67" t="s">
        <v>28</v>
      </c>
      <c r="E10" s="68"/>
    </row>
    <row r="11" spans="1:5" x14ac:dyDescent="0.3">
      <c r="A11" s="53">
        <v>1000</v>
      </c>
      <c r="B11" s="54" t="s">
        <v>34</v>
      </c>
      <c r="C11" s="55">
        <f>'MATERIAL TAKE-OFF'!L13</f>
        <v>22044</v>
      </c>
      <c r="D11" s="56">
        <f>C11/$B$8</f>
        <v>66</v>
      </c>
    </row>
    <row r="12" spans="1:5" x14ac:dyDescent="0.3">
      <c r="A12" s="41">
        <v>4000</v>
      </c>
      <c r="B12" s="36" t="s">
        <v>7</v>
      </c>
      <c r="C12" s="47">
        <f>'MATERIAL TAKE-OFF'!L48</f>
        <v>45716.863249999995</v>
      </c>
      <c r="D12" s="57">
        <f t="shared" ref="D12" si="0">C12/$B$8</f>
        <v>136.8768360778443</v>
      </c>
    </row>
    <row r="13" spans="1:5" s="29" customFormat="1" ht="14.5" thickBot="1" x14ac:dyDescent="0.35">
      <c r="A13" s="131" t="s">
        <v>41</v>
      </c>
      <c r="B13" s="131"/>
      <c r="C13" s="69">
        <f>SUM(C11:C12)</f>
        <v>67760.863249999995</v>
      </c>
      <c r="D13" s="69">
        <f>SUM(D11:D12)</f>
        <v>202.8768360778443</v>
      </c>
    </row>
    <row r="14" spans="1:5" ht="14.5" thickBot="1" x14ac:dyDescent="0.35">
      <c r="A14" s="132"/>
      <c r="B14" s="132"/>
      <c r="C14" s="132"/>
      <c r="D14" s="132"/>
    </row>
    <row r="15" spans="1:5" s="30" customFormat="1" x14ac:dyDescent="0.3">
      <c r="A15" s="71" t="s">
        <v>42</v>
      </c>
      <c r="B15" s="72">
        <v>0.15</v>
      </c>
      <c r="C15" s="73">
        <f>$C$13*B15</f>
        <v>10164.129487499999</v>
      </c>
      <c r="D15" s="129">
        <f>$D$13*B15</f>
        <v>30.431525411676645</v>
      </c>
    </row>
    <row r="16" spans="1:5" s="30" customFormat="1" x14ac:dyDescent="0.3">
      <c r="A16" s="126" t="s">
        <v>43</v>
      </c>
      <c r="B16" s="127"/>
      <c r="C16" s="128">
        <f>C15+C13</f>
        <v>77924.992737499997</v>
      </c>
      <c r="D16" s="128">
        <f>$D$13*B16</f>
        <v>0</v>
      </c>
    </row>
    <row r="17" spans="1:4" s="30" customFormat="1" ht="14.5" thickBot="1" x14ac:dyDescent="0.35">
      <c r="A17" s="71" t="s">
        <v>44</v>
      </c>
      <c r="B17" s="72">
        <v>0.1</v>
      </c>
      <c r="C17" s="73">
        <f>C16*B17</f>
        <v>7792.4992737499997</v>
      </c>
      <c r="D17" s="73">
        <f>$D$13*B17</f>
        <v>20.28768360778443</v>
      </c>
    </row>
    <row r="18" spans="1:4" s="28" customFormat="1" ht="14.5" thickBot="1" x14ac:dyDescent="0.35">
      <c r="A18" s="133" t="s">
        <v>45</v>
      </c>
      <c r="B18" s="134"/>
      <c r="C18" s="70">
        <f>SUM(C16:C17)</f>
        <v>85717.492011249997</v>
      </c>
      <c r="D18" s="70">
        <f>SUM(D13:D17)</f>
        <v>253.59604509730539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68"/>
  <sheetViews>
    <sheetView showGridLines="0" view="pageBreakPreview" topLeftCell="A2" zoomScale="70" zoomScaleNormal="70" zoomScaleSheetLayoutView="70" workbookViewId="0">
      <pane ySplit="9" topLeftCell="A11" activePane="bottomLeft" state="frozen"/>
      <selection activeCell="N7" sqref="N7"/>
      <selection pane="bottomLeft" activeCell="G7" sqref="G7:H7"/>
    </sheetView>
  </sheetViews>
  <sheetFormatPr defaultColWidth="9" defaultRowHeight="14" x14ac:dyDescent="0.3"/>
  <cols>
    <col min="1" max="1" width="8.58203125" style="7" customWidth="1"/>
    <col min="2" max="2" width="14.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4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11</v>
      </c>
      <c r="B3" s="17">
        <f>SUMMARY!B2</f>
        <v>0</v>
      </c>
      <c r="C3" s="3"/>
      <c r="D3" s="86"/>
      <c r="E3" s="3"/>
      <c r="G3" s="137"/>
      <c r="H3" s="137"/>
      <c r="I3" s="137"/>
      <c r="J3" s="137"/>
      <c r="L3" s="3"/>
      <c r="M3" s="8"/>
    </row>
    <row r="4" spans="1:13" ht="18.649999999999999" customHeight="1" x14ac:dyDescent="0.3">
      <c r="A4" s="16"/>
      <c r="B4" s="17"/>
      <c r="C4" s="3"/>
      <c r="D4" s="86"/>
      <c r="E4" s="3"/>
      <c r="G4" s="139"/>
      <c r="H4" s="139"/>
      <c r="I4" s="138"/>
      <c r="J4" s="139"/>
      <c r="L4" s="3"/>
      <c r="M4" s="8"/>
    </row>
    <row r="5" spans="1:13" ht="15" customHeight="1" x14ac:dyDescent="0.3">
      <c r="A5" s="16" t="s">
        <v>15</v>
      </c>
      <c r="B5" s="17">
        <f>SUMMARY!B4</f>
        <v>0</v>
      </c>
      <c r="C5" s="3"/>
      <c r="D5" s="86"/>
      <c r="E5" s="3"/>
      <c r="G5" s="139"/>
      <c r="H5" s="139"/>
      <c r="I5" s="144"/>
      <c r="J5" s="139"/>
      <c r="L5" s="3"/>
      <c r="M5" s="8"/>
    </row>
    <row r="6" spans="1:13" ht="15" customHeight="1" x14ac:dyDescent="0.3">
      <c r="A6" s="16"/>
      <c r="B6" s="17"/>
      <c r="C6" s="3"/>
      <c r="D6" s="86"/>
      <c r="E6" s="3"/>
      <c r="G6" s="139"/>
      <c r="H6" s="139"/>
      <c r="I6" s="144"/>
      <c r="J6" s="139"/>
      <c r="L6" s="3"/>
      <c r="M6" s="8"/>
    </row>
    <row r="7" spans="1:13" ht="15" customHeight="1" x14ac:dyDescent="0.3">
      <c r="A7" s="16" t="s">
        <v>9</v>
      </c>
      <c r="B7" s="87" t="s">
        <v>81</v>
      </c>
      <c r="C7" s="3"/>
      <c r="D7" s="86"/>
      <c r="E7" s="3"/>
      <c r="G7" s="139"/>
      <c r="H7" s="139"/>
      <c r="I7" s="144"/>
      <c r="J7" s="139"/>
      <c r="L7" s="3"/>
      <c r="M7" s="8"/>
    </row>
    <row r="8" spans="1:13" ht="15" customHeight="1" x14ac:dyDescent="0.3">
      <c r="A8" s="16"/>
      <c r="B8" s="17"/>
      <c r="C8" s="3"/>
      <c r="D8" s="86"/>
      <c r="E8" s="3"/>
      <c r="G8" s="139"/>
      <c r="H8" s="139"/>
      <c r="I8" s="138"/>
      <c r="J8" s="139"/>
      <c r="L8" s="3"/>
      <c r="M8" s="8"/>
    </row>
    <row r="9" spans="1:13" ht="15" customHeight="1" x14ac:dyDescent="0.3">
      <c r="A9" s="97" t="s">
        <v>8</v>
      </c>
      <c r="B9" s="88">
        <f ca="1">TODAY()</f>
        <v>46014</v>
      </c>
      <c r="C9" s="89"/>
      <c r="D9" s="90"/>
      <c r="E9" s="89"/>
      <c r="F9" s="91"/>
      <c r="G9" s="91"/>
      <c r="H9" s="91"/>
      <c r="I9" s="91"/>
      <c r="J9" s="91"/>
      <c r="K9" s="91"/>
      <c r="L9" s="89"/>
      <c r="M9" s="8"/>
    </row>
    <row r="10" spans="1:13" s="3" customFormat="1" ht="61.25" customHeight="1" x14ac:dyDescent="0.3">
      <c r="A10" s="80" t="s">
        <v>3</v>
      </c>
      <c r="B10" s="81" t="s">
        <v>40</v>
      </c>
      <c r="C10" s="82" t="s">
        <v>0</v>
      </c>
      <c r="D10" s="83" t="s">
        <v>1</v>
      </c>
      <c r="E10" s="82" t="s">
        <v>2</v>
      </c>
      <c r="F10" s="84" t="s">
        <v>39</v>
      </c>
      <c r="G10" s="81" t="s">
        <v>16</v>
      </c>
      <c r="H10" s="81" t="s">
        <v>12</v>
      </c>
      <c r="I10" s="81" t="s">
        <v>17</v>
      </c>
      <c r="J10" s="81" t="s">
        <v>13</v>
      </c>
      <c r="K10" s="81" t="s">
        <v>18</v>
      </c>
      <c r="L10" s="92" t="s">
        <v>4</v>
      </c>
      <c r="M10" s="60" t="s">
        <v>47</v>
      </c>
    </row>
    <row r="11" spans="1:13" s="3" customFormat="1" ht="18" customHeight="1" x14ac:dyDescent="0.3">
      <c r="A11" s="59"/>
      <c r="B11" s="135" t="s">
        <v>33</v>
      </c>
      <c r="C11" s="135"/>
      <c r="D11" s="135"/>
      <c r="E11" s="135"/>
      <c r="F11" s="135"/>
      <c r="G11" s="135"/>
      <c r="H11" s="135"/>
      <c r="I11" s="135"/>
      <c r="J11" s="135"/>
      <c r="K11" s="135"/>
      <c r="L11" s="93"/>
      <c r="M11" s="98"/>
    </row>
    <row r="12" spans="1:13" ht="18" customHeight="1" x14ac:dyDescent="0.3">
      <c r="A12" s="99">
        <v>1</v>
      </c>
      <c r="B12" s="19"/>
      <c r="C12" s="20" t="s">
        <v>34</v>
      </c>
      <c r="D12" s="19">
        <v>334</v>
      </c>
      <c r="E12" s="19" t="s">
        <v>35</v>
      </c>
      <c r="F12" s="52">
        <v>23.5</v>
      </c>
      <c r="G12" s="52">
        <f>D12*F12</f>
        <v>7849</v>
      </c>
      <c r="H12" s="52">
        <v>42.5</v>
      </c>
      <c r="I12" s="52">
        <f>D12*H12</f>
        <v>14195</v>
      </c>
      <c r="J12" s="52">
        <v>0</v>
      </c>
      <c r="K12" s="52">
        <f>D12*J12</f>
        <v>0</v>
      </c>
      <c r="L12" s="94">
        <f>IF(D12="","",(G12+I12+K12))</f>
        <v>22044</v>
      </c>
      <c r="M12" s="100"/>
    </row>
    <row r="13" spans="1:13" s="3" customFormat="1" ht="18" customHeight="1" x14ac:dyDescent="0.3">
      <c r="A13" s="62" t="str">
        <f>IF(E13=0,"",1+MAX(A12:A12))</f>
        <v/>
      </c>
      <c r="B13" s="101"/>
      <c r="C13" s="102"/>
      <c r="D13" s="103"/>
      <c r="E13" s="103"/>
      <c r="F13" s="103"/>
      <c r="G13" s="103"/>
      <c r="H13" s="103"/>
      <c r="I13" s="103"/>
      <c r="J13" s="103"/>
      <c r="K13" s="103" t="s">
        <v>10</v>
      </c>
      <c r="L13" s="75">
        <f>SUM(L11:L12)</f>
        <v>22044</v>
      </c>
      <c r="M13" s="104"/>
    </row>
    <row r="14" spans="1:13" ht="18" customHeight="1" x14ac:dyDescent="0.3">
      <c r="A14" s="33" t="str">
        <f>IF(E14=0,"",1+MAX(#REF!))</f>
        <v/>
      </c>
      <c r="B14" s="77"/>
      <c r="C14" s="77"/>
      <c r="D14" s="77"/>
      <c r="E14" s="77"/>
      <c r="F14" s="109"/>
      <c r="G14" s="77"/>
      <c r="H14" s="77"/>
      <c r="I14" s="77"/>
      <c r="J14" s="77"/>
      <c r="K14" s="77"/>
      <c r="L14" s="77"/>
      <c r="M14" s="110"/>
    </row>
    <row r="15" spans="1:13" s="3" customFormat="1" ht="18" customHeight="1" x14ac:dyDescent="0.3">
      <c r="A15" s="107" t="str">
        <f>IF(E15=0,"",1+MAX(A14:A14))</f>
        <v/>
      </c>
      <c r="B15" s="136" t="s">
        <v>36</v>
      </c>
      <c r="C15" s="136"/>
      <c r="D15" s="136"/>
      <c r="E15" s="136"/>
      <c r="F15" s="136"/>
      <c r="G15" s="136"/>
      <c r="H15" s="136"/>
      <c r="I15" s="136"/>
      <c r="J15" s="136"/>
      <c r="K15" s="136"/>
      <c r="L15" s="95"/>
      <c r="M15" s="98"/>
    </row>
    <row r="16" spans="1:13" s="3" customFormat="1" x14ac:dyDescent="0.3">
      <c r="A16" s="108" t="str">
        <f>IF(E16=0,"",1+MAX(A14:A15))</f>
        <v/>
      </c>
      <c r="B16" s="22"/>
      <c r="C16" s="46" t="s">
        <v>30</v>
      </c>
      <c r="D16" s="21"/>
      <c r="E16" s="21"/>
      <c r="F16" s="52"/>
      <c r="G16" s="52"/>
      <c r="H16" s="52"/>
      <c r="I16" s="52"/>
      <c r="J16" s="52"/>
      <c r="K16" s="52"/>
      <c r="L16" s="94"/>
      <c r="M16" s="100"/>
    </row>
    <row r="17" spans="1:13" ht="70" x14ac:dyDescent="0.3">
      <c r="A17" s="108">
        <v>2</v>
      </c>
      <c r="B17" s="140" t="s">
        <v>80</v>
      </c>
      <c r="C17" s="35" t="s">
        <v>51</v>
      </c>
      <c r="D17" s="21">
        <v>13</v>
      </c>
      <c r="E17" s="21" t="s">
        <v>29</v>
      </c>
      <c r="F17" s="52">
        <v>53.475000000000001</v>
      </c>
      <c r="G17" s="52">
        <f t="shared" ref="G17:G47" si="0">D17*F17</f>
        <v>695.17500000000007</v>
      </c>
      <c r="H17" s="52">
        <v>115</v>
      </c>
      <c r="I17" s="52">
        <f t="shared" ref="I17:I47" si="1">D17*H17</f>
        <v>1495</v>
      </c>
      <c r="J17" s="52">
        <v>0</v>
      </c>
      <c r="K17" s="52">
        <f t="shared" ref="K17:K47" si="2">D17*J17</f>
        <v>0</v>
      </c>
      <c r="L17" s="94">
        <f t="shared" ref="L17:L47" si="3">IF(D17="","",(G17+I17+K17))</f>
        <v>2190.1750000000002</v>
      </c>
      <c r="M17" s="100"/>
    </row>
    <row r="18" spans="1:13" ht="70" x14ac:dyDescent="0.3">
      <c r="A18" s="108">
        <f>IF(E18=0,"",1+MAX(A6:A17))</f>
        <v>3</v>
      </c>
      <c r="B18" s="141"/>
      <c r="C18" s="35" t="s">
        <v>52</v>
      </c>
      <c r="D18" s="21">
        <v>25</v>
      </c>
      <c r="E18" s="21" t="s">
        <v>29</v>
      </c>
      <c r="F18" s="52">
        <v>52.080000000000005</v>
      </c>
      <c r="G18" s="52">
        <f t="shared" ref="G18:G25" si="4">D18*F18</f>
        <v>1302.0000000000002</v>
      </c>
      <c r="H18" s="52">
        <v>112</v>
      </c>
      <c r="I18" s="52">
        <f t="shared" ref="I18:I25" si="5">D18*H18</f>
        <v>2800</v>
      </c>
      <c r="J18" s="52">
        <v>0</v>
      </c>
      <c r="K18" s="52">
        <f t="shared" ref="K18:K25" si="6">D18*J18</f>
        <v>0</v>
      </c>
      <c r="L18" s="94">
        <f t="shared" ref="L18:L25" si="7">IF(D18="","",(G18+I18+K18))</f>
        <v>4102</v>
      </c>
      <c r="M18" s="100"/>
    </row>
    <row r="19" spans="1:13" ht="56" x14ac:dyDescent="0.3">
      <c r="A19" s="108">
        <f t="shared" ref="A19:A47" si="8">IF(E19=0,"",1+MAX(A7:A18))</f>
        <v>4</v>
      </c>
      <c r="B19" s="141"/>
      <c r="C19" s="35" t="s">
        <v>53</v>
      </c>
      <c r="D19" s="21">
        <v>32</v>
      </c>
      <c r="E19" s="21" t="s">
        <v>29</v>
      </c>
      <c r="F19" s="52">
        <v>51.150000000000006</v>
      </c>
      <c r="G19" s="52">
        <f t="shared" si="4"/>
        <v>1636.8000000000002</v>
      </c>
      <c r="H19" s="52">
        <v>110</v>
      </c>
      <c r="I19" s="52">
        <f t="shared" si="5"/>
        <v>3520</v>
      </c>
      <c r="J19" s="52">
        <v>0</v>
      </c>
      <c r="K19" s="52">
        <f t="shared" si="6"/>
        <v>0</v>
      </c>
      <c r="L19" s="94">
        <f t="shared" si="7"/>
        <v>5156.8</v>
      </c>
      <c r="M19" s="100"/>
    </row>
    <row r="20" spans="1:13" ht="28" x14ac:dyDescent="0.3">
      <c r="A20" s="108">
        <f t="shared" si="8"/>
        <v>5</v>
      </c>
      <c r="B20" s="141"/>
      <c r="C20" s="35" t="s">
        <v>54</v>
      </c>
      <c r="D20" s="21">
        <v>8</v>
      </c>
      <c r="E20" s="21" t="s">
        <v>29</v>
      </c>
      <c r="F20" s="52">
        <v>54.870000000000005</v>
      </c>
      <c r="G20" s="52">
        <f t="shared" si="4"/>
        <v>438.96000000000004</v>
      </c>
      <c r="H20" s="52">
        <v>118</v>
      </c>
      <c r="I20" s="52">
        <f t="shared" si="5"/>
        <v>944</v>
      </c>
      <c r="J20" s="52">
        <v>0</v>
      </c>
      <c r="K20" s="52">
        <f t="shared" si="6"/>
        <v>0</v>
      </c>
      <c r="L20" s="94">
        <f t="shared" si="7"/>
        <v>1382.96</v>
      </c>
      <c r="M20" s="100"/>
    </row>
    <row r="21" spans="1:13" ht="84" x14ac:dyDescent="0.3">
      <c r="A21" s="108">
        <f t="shared" si="8"/>
        <v>6</v>
      </c>
      <c r="B21" s="141"/>
      <c r="C21" s="35" t="s">
        <v>55</v>
      </c>
      <c r="D21" s="21">
        <v>21</v>
      </c>
      <c r="E21" s="21" t="s">
        <v>29</v>
      </c>
      <c r="F21" s="52">
        <v>67.424999999999997</v>
      </c>
      <c r="G21" s="52">
        <f t="shared" si="4"/>
        <v>1415.925</v>
      </c>
      <c r="H21" s="52">
        <v>145</v>
      </c>
      <c r="I21" s="52">
        <f t="shared" si="5"/>
        <v>3045</v>
      </c>
      <c r="J21" s="52">
        <v>0</v>
      </c>
      <c r="K21" s="52">
        <f t="shared" si="6"/>
        <v>0</v>
      </c>
      <c r="L21" s="94">
        <f t="shared" si="7"/>
        <v>4460.9250000000002</v>
      </c>
      <c r="M21" s="100"/>
    </row>
    <row r="22" spans="1:13" ht="70" x14ac:dyDescent="0.3">
      <c r="A22" s="108">
        <f t="shared" si="8"/>
        <v>7</v>
      </c>
      <c r="B22" s="141"/>
      <c r="C22" s="35" t="s">
        <v>56</v>
      </c>
      <c r="D22" s="21">
        <v>4</v>
      </c>
      <c r="E22" s="21" t="s">
        <v>29</v>
      </c>
      <c r="F22" s="52">
        <v>63.24</v>
      </c>
      <c r="G22" s="52">
        <f t="shared" si="4"/>
        <v>252.96</v>
      </c>
      <c r="H22" s="52">
        <v>136</v>
      </c>
      <c r="I22" s="52">
        <f t="shared" si="5"/>
        <v>544</v>
      </c>
      <c r="J22" s="52">
        <v>0</v>
      </c>
      <c r="K22" s="52">
        <f t="shared" si="6"/>
        <v>0</v>
      </c>
      <c r="L22" s="94">
        <f t="shared" si="7"/>
        <v>796.96</v>
      </c>
      <c r="M22" s="100"/>
    </row>
    <row r="23" spans="1:13" ht="28" x14ac:dyDescent="0.3">
      <c r="A23" s="108">
        <f t="shared" si="8"/>
        <v>8</v>
      </c>
      <c r="B23" s="141"/>
      <c r="C23" s="35" t="s">
        <v>57</v>
      </c>
      <c r="D23" s="21">
        <v>9</v>
      </c>
      <c r="E23" s="21" t="s">
        <v>29</v>
      </c>
      <c r="F23" s="52">
        <v>61.38</v>
      </c>
      <c r="G23" s="52">
        <f t="shared" si="4"/>
        <v>552.42000000000007</v>
      </c>
      <c r="H23" s="52">
        <v>132</v>
      </c>
      <c r="I23" s="52">
        <f t="shared" si="5"/>
        <v>1188</v>
      </c>
      <c r="J23" s="52">
        <v>0</v>
      </c>
      <c r="K23" s="52">
        <f t="shared" si="6"/>
        <v>0</v>
      </c>
      <c r="L23" s="94">
        <f t="shared" si="7"/>
        <v>1740.42</v>
      </c>
      <c r="M23" s="100"/>
    </row>
    <row r="24" spans="1:13" ht="84" x14ac:dyDescent="0.3">
      <c r="A24" s="108">
        <f t="shared" si="8"/>
        <v>9</v>
      </c>
      <c r="B24" s="141"/>
      <c r="C24" s="35" t="s">
        <v>58</v>
      </c>
      <c r="D24" s="21">
        <v>3</v>
      </c>
      <c r="E24" s="21" t="s">
        <v>29</v>
      </c>
      <c r="F24" s="52">
        <v>59.52</v>
      </c>
      <c r="G24" s="52">
        <f t="shared" si="4"/>
        <v>178.56</v>
      </c>
      <c r="H24" s="52">
        <v>128</v>
      </c>
      <c r="I24" s="52">
        <f t="shared" si="5"/>
        <v>384</v>
      </c>
      <c r="J24" s="52">
        <v>0</v>
      </c>
      <c r="K24" s="52">
        <f t="shared" si="6"/>
        <v>0</v>
      </c>
      <c r="L24" s="94">
        <f t="shared" si="7"/>
        <v>562.55999999999995</v>
      </c>
      <c r="M24" s="100"/>
    </row>
    <row r="25" spans="1:13" ht="42" x14ac:dyDescent="0.3">
      <c r="A25" s="108">
        <f t="shared" si="8"/>
        <v>10</v>
      </c>
      <c r="B25" s="141"/>
      <c r="C25" s="35" t="s">
        <v>59</v>
      </c>
      <c r="D25" s="21">
        <v>1</v>
      </c>
      <c r="E25" s="21" t="s">
        <v>29</v>
      </c>
      <c r="F25" s="52">
        <v>76.725000000000009</v>
      </c>
      <c r="G25" s="52">
        <f t="shared" si="4"/>
        <v>76.725000000000009</v>
      </c>
      <c r="H25" s="52">
        <v>165</v>
      </c>
      <c r="I25" s="52">
        <f t="shared" si="5"/>
        <v>165</v>
      </c>
      <c r="J25" s="52">
        <v>0</v>
      </c>
      <c r="K25" s="52">
        <f t="shared" si="6"/>
        <v>0</v>
      </c>
      <c r="L25" s="94">
        <f t="shared" si="7"/>
        <v>241.72500000000002</v>
      </c>
      <c r="M25" s="100"/>
    </row>
    <row r="26" spans="1:13" s="3" customFormat="1" x14ac:dyDescent="0.3">
      <c r="A26" s="108" t="str">
        <f t="shared" si="8"/>
        <v/>
      </c>
      <c r="B26" s="141"/>
      <c r="C26" s="46" t="s">
        <v>31</v>
      </c>
      <c r="D26" s="21"/>
      <c r="E26" s="21"/>
      <c r="F26" s="52"/>
      <c r="G26" s="52"/>
      <c r="H26" s="52"/>
      <c r="I26" s="52"/>
      <c r="J26" s="52"/>
      <c r="K26" s="52"/>
      <c r="L26" s="94"/>
      <c r="M26" s="100"/>
    </row>
    <row r="27" spans="1:13" ht="70" x14ac:dyDescent="0.3">
      <c r="A27" s="108">
        <f t="shared" si="8"/>
        <v>11</v>
      </c>
      <c r="B27" s="141"/>
      <c r="C27" s="35" t="s">
        <v>60</v>
      </c>
      <c r="D27" s="21">
        <v>1</v>
      </c>
      <c r="E27" s="21" t="s">
        <v>29</v>
      </c>
      <c r="F27" s="52">
        <v>41.222250000000003</v>
      </c>
      <c r="G27" s="52">
        <f t="shared" si="0"/>
        <v>41.222250000000003</v>
      </c>
      <c r="H27" s="52">
        <v>88.65</v>
      </c>
      <c r="I27" s="52">
        <f t="shared" si="1"/>
        <v>88.65</v>
      </c>
      <c r="J27" s="52">
        <v>0</v>
      </c>
      <c r="K27" s="52">
        <f t="shared" si="2"/>
        <v>0</v>
      </c>
      <c r="L27" s="94">
        <f t="shared" si="3"/>
        <v>129.87225000000001</v>
      </c>
      <c r="M27" s="100"/>
    </row>
    <row r="28" spans="1:13" x14ac:dyDescent="0.3">
      <c r="A28" s="108">
        <f t="shared" si="8"/>
        <v>12</v>
      </c>
      <c r="B28" s="141"/>
      <c r="C28" s="35" t="s">
        <v>61</v>
      </c>
      <c r="D28" s="21">
        <v>1</v>
      </c>
      <c r="E28" s="21" t="s">
        <v>29</v>
      </c>
      <c r="F28" s="52">
        <v>160.42500000000001</v>
      </c>
      <c r="G28" s="52">
        <f t="shared" ref="G28:G36" si="9">D28*F28</f>
        <v>160.42500000000001</v>
      </c>
      <c r="H28" s="52">
        <v>345</v>
      </c>
      <c r="I28" s="52">
        <f t="shared" ref="I28:I36" si="10">D28*H28</f>
        <v>345</v>
      </c>
      <c r="J28" s="52">
        <v>0</v>
      </c>
      <c r="K28" s="52">
        <f t="shared" ref="K28:K36" si="11">D28*J28</f>
        <v>0</v>
      </c>
      <c r="L28" s="94">
        <f t="shared" ref="L28:L36" si="12">IF(D28="","",(G28+I28+K28))</f>
        <v>505.42500000000001</v>
      </c>
      <c r="M28" s="100"/>
    </row>
    <row r="29" spans="1:13" x14ac:dyDescent="0.3">
      <c r="A29" s="108">
        <f t="shared" si="8"/>
        <v>13</v>
      </c>
      <c r="B29" s="141"/>
      <c r="C29" s="35" t="s">
        <v>62</v>
      </c>
      <c r="D29" s="21">
        <v>2</v>
      </c>
      <c r="E29" s="21" t="s">
        <v>29</v>
      </c>
      <c r="F29" s="52">
        <v>21.157500000000002</v>
      </c>
      <c r="G29" s="52">
        <f t="shared" si="9"/>
        <v>42.315000000000005</v>
      </c>
      <c r="H29" s="52">
        <v>45.5</v>
      </c>
      <c r="I29" s="52">
        <f t="shared" si="10"/>
        <v>91</v>
      </c>
      <c r="J29" s="52">
        <v>0</v>
      </c>
      <c r="K29" s="52">
        <f t="shared" si="11"/>
        <v>0</v>
      </c>
      <c r="L29" s="94">
        <f t="shared" si="12"/>
        <v>133.315</v>
      </c>
      <c r="M29" s="100"/>
    </row>
    <row r="30" spans="1:13" x14ac:dyDescent="0.3">
      <c r="A30" s="108">
        <f t="shared" si="8"/>
        <v>14</v>
      </c>
      <c r="B30" s="141"/>
      <c r="C30" s="35" t="s">
        <v>63</v>
      </c>
      <c r="D30" s="21">
        <v>4</v>
      </c>
      <c r="E30" s="21" t="s">
        <v>29</v>
      </c>
      <c r="F30" s="52">
        <v>22.552500000000002</v>
      </c>
      <c r="G30" s="52">
        <f t="shared" si="9"/>
        <v>90.210000000000008</v>
      </c>
      <c r="H30" s="52">
        <v>48.5</v>
      </c>
      <c r="I30" s="52">
        <f t="shared" si="10"/>
        <v>194</v>
      </c>
      <c r="J30" s="52">
        <v>0</v>
      </c>
      <c r="K30" s="52">
        <f t="shared" si="11"/>
        <v>0</v>
      </c>
      <c r="L30" s="94">
        <f t="shared" si="12"/>
        <v>284.21000000000004</v>
      </c>
      <c r="M30" s="100"/>
    </row>
    <row r="31" spans="1:13" x14ac:dyDescent="0.3">
      <c r="A31" s="108">
        <f t="shared" si="8"/>
        <v>15</v>
      </c>
      <c r="B31" s="141"/>
      <c r="C31" s="35" t="s">
        <v>64</v>
      </c>
      <c r="D31" s="21">
        <v>4</v>
      </c>
      <c r="E31" s="21" t="s">
        <v>29</v>
      </c>
      <c r="F31" s="52">
        <v>29.0625</v>
      </c>
      <c r="G31" s="52">
        <f t="shared" si="9"/>
        <v>116.25</v>
      </c>
      <c r="H31" s="52">
        <v>62.5</v>
      </c>
      <c r="I31" s="52">
        <f t="shared" si="10"/>
        <v>250</v>
      </c>
      <c r="J31" s="52">
        <v>0</v>
      </c>
      <c r="K31" s="52">
        <f t="shared" si="11"/>
        <v>0</v>
      </c>
      <c r="L31" s="94">
        <f t="shared" si="12"/>
        <v>366.25</v>
      </c>
      <c r="M31" s="100"/>
    </row>
    <row r="32" spans="1:13" x14ac:dyDescent="0.3">
      <c r="A32" s="108">
        <f t="shared" si="8"/>
        <v>16</v>
      </c>
      <c r="B32" s="141"/>
      <c r="C32" s="35" t="s">
        <v>65</v>
      </c>
      <c r="D32" s="21">
        <v>2</v>
      </c>
      <c r="E32" s="21" t="s">
        <v>29</v>
      </c>
      <c r="F32" s="52">
        <v>25.644750000000002</v>
      </c>
      <c r="G32" s="52">
        <f t="shared" si="9"/>
        <v>51.289500000000004</v>
      </c>
      <c r="H32" s="52">
        <v>55.15</v>
      </c>
      <c r="I32" s="52">
        <f t="shared" si="10"/>
        <v>110.3</v>
      </c>
      <c r="J32" s="52">
        <v>0</v>
      </c>
      <c r="K32" s="52">
        <f t="shared" si="11"/>
        <v>0</v>
      </c>
      <c r="L32" s="94">
        <f t="shared" si="12"/>
        <v>161.58949999999999</v>
      </c>
      <c r="M32" s="100"/>
    </row>
    <row r="33" spans="1:13" ht="28" x14ac:dyDescent="0.3">
      <c r="A33" s="108">
        <f t="shared" si="8"/>
        <v>17</v>
      </c>
      <c r="B33" s="141"/>
      <c r="C33" s="35" t="s">
        <v>66</v>
      </c>
      <c r="D33" s="21">
        <v>2</v>
      </c>
      <c r="E33" s="21" t="s">
        <v>29</v>
      </c>
      <c r="F33" s="52">
        <v>53.568000000000005</v>
      </c>
      <c r="G33" s="52">
        <f t="shared" si="9"/>
        <v>107.13600000000001</v>
      </c>
      <c r="H33" s="52">
        <v>115.2</v>
      </c>
      <c r="I33" s="52">
        <f t="shared" si="10"/>
        <v>230.4</v>
      </c>
      <c r="J33" s="52">
        <v>0</v>
      </c>
      <c r="K33" s="52">
        <f t="shared" si="11"/>
        <v>0</v>
      </c>
      <c r="L33" s="94">
        <f t="shared" si="12"/>
        <v>337.536</v>
      </c>
      <c r="M33" s="100"/>
    </row>
    <row r="34" spans="1:13" x14ac:dyDescent="0.3">
      <c r="A34" s="108">
        <f t="shared" si="8"/>
        <v>18</v>
      </c>
      <c r="B34" s="141"/>
      <c r="C34" s="35" t="s">
        <v>67</v>
      </c>
      <c r="D34" s="21">
        <v>1</v>
      </c>
      <c r="E34" s="21" t="s">
        <v>29</v>
      </c>
      <c r="F34" s="52">
        <v>16.368000000000002</v>
      </c>
      <c r="G34" s="52">
        <f t="shared" si="9"/>
        <v>16.368000000000002</v>
      </c>
      <c r="H34" s="52">
        <v>35.200000000000003</v>
      </c>
      <c r="I34" s="52">
        <f t="shared" si="10"/>
        <v>35.200000000000003</v>
      </c>
      <c r="J34" s="52">
        <v>0</v>
      </c>
      <c r="K34" s="52">
        <f t="shared" si="11"/>
        <v>0</v>
      </c>
      <c r="L34" s="94">
        <f t="shared" si="12"/>
        <v>51.568000000000005</v>
      </c>
      <c r="M34" s="100"/>
    </row>
    <row r="35" spans="1:13" x14ac:dyDescent="0.3">
      <c r="A35" s="108">
        <f t="shared" si="8"/>
        <v>19</v>
      </c>
      <c r="B35" s="141"/>
      <c r="C35" s="35" t="s">
        <v>68</v>
      </c>
      <c r="D35" s="21">
        <v>2</v>
      </c>
      <c r="E35" s="21" t="s">
        <v>29</v>
      </c>
      <c r="F35" s="52">
        <v>534.75</v>
      </c>
      <c r="G35" s="52">
        <f t="shared" si="9"/>
        <v>1069.5</v>
      </c>
      <c r="H35" s="52">
        <v>1150</v>
      </c>
      <c r="I35" s="52">
        <f t="shared" si="10"/>
        <v>2300</v>
      </c>
      <c r="J35" s="52">
        <v>0</v>
      </c>
      <c r="K35" s="52">
        <f t="shared" si="11"/>
        <v>0</v>
      </c>
      <c r="L35" s="94">
        <f t="shared" si="12"/>
        <v>3369.5</v>
      </c>
      <c r="M35" s="100"/>
    </row>
    <row r="36" spans="1:13" ht="56" x14ac:dyDescent="0.3">
      <c r="A36" s="108">
        <f t="shared" si="8"/>
        <v>20</v>
      </c>
      <c r="B36" s="141"/>
      <c r="C36" s="35" t="s">
        <v>69</v>
      </c>
      <c r="D36" s="21">
        <v>1</v>
      </c>
      <c r="E36" s="21" t="s">
        <v>29</v>
      </c>
      <c r="F36" s="52">
        <v>30.457500000000003</v>
      </c>
      <c r="G36" s="52">
        <f t="shared" si="9"/>
        <v>30.457500000000003</v>
      </c>
      <c r="H36" s="52">
        <v>65.5</v>
      </c>
      <c r="I36" s="52">
        <f t="shared" si="10"/>
        <v>65.5</v>
      </c>
      <c r="J36" s="52">
        <v>0</v>
      </c>
      <c r="K36" s="52">
        <f t="shared" si="11"/>
        <v>0</v>
      </c>
      <c r="L36" s="94">
        <f t="shared" si="12"/>
        <v>95.95750000000001</v>
      </c>
      <c r="M36" s="100"/>
    </row>
    <row r="37" spans="1:13" s="3" customFormat="1" x14ac:dyDescent="0.3">
      <c r="A37" s="108" t="str">
        <f t="shared" si="8"/>
        <v/>
      </c>
      <c r="B37" s="141"/>
      <c r="C37" s="46" t="s">
        <v>70</v>
      </c>
      <c r="D37" s="21"/>
      <c r="E37" s="21"/>
      <c r="F37" s="52"/>
      <c r="G37" s="52"/>
      <c r="H37" s="52"/>
      <c r="I37" s="52"/>
      <c r="J37" s="52"/>
      <c r="K37" s="52"/>
      <c r="L37" s="94"/>
      <c r="M37" s="100"/>
    </row>
    <row r="38" spans="1:13" s="3" customFormat="1" ht="70" x14ac:dyDescent="0.3">
      <c r="A38" s="108">
        <f t="shared" si="8"/>
        <v>21</v>
      </c>
      <c r="B38" s="141"/>
      <c r="C38" s="35" t="s">
        <v>71</v>
      </c>
      <c r="D38" s="21">
        <v>6</v>
      </c>
      <c r="E38" s="21" t="s">
        <v>29</v>
      </c>
      <c r="F38" s="52">
        <v>27.109500000000001</v>
      </c>
      <c r="G38" s="52">
        <f t="shared" si="0"/>
        <v>162.65700000000001</v>
      </c>
      <c r="H38" s="52">
        <v>58.3</v>
      </c>
      <c r="I38" s="52">
        <f t="shared" si="1"/>
        <v>349.79999999999995</v>
      </c>
      <c r="J38" s="52">
        <v>0</v>
      </c>
      <c r="K38" s="52">
        <f t="shared" si="2"/>
        <v>0</v>
      </c>
      <c r="L38" s="94">
        <f t="shared" si="3"/>
        <v>512.45699999999999</v>
      </c>
      <c r="M38" s="100"/>
    </row>
    <row r="39" spans="1:13" s="3" customFormat="1" x14ac:dyDescent="0.3">
      <c r="A39" s="108">
        <f t="shared" si="8"/>
        <v>22</v>
      </c>
      <c r="B39" s="141"/>
      <c r="C39" s="35" t="s">
        <v>72</v>
      </c>
      <c r="D39" s="21">
        <v>6</v>
      </c>
      <c r="E39" s="21" t="s">
        <v>29</v>
      </c>
      <c r="F39" s="52">
        <v>22.599</v>
      </c>
      <c r="G39" s="52">
        <f t="shared" ref="G39:G43" si="13">D39*F39</f>
        <v>135.59399999999999</v>
      </c>
      <c r="H39" s="52">
        <v>48.6</v>
      </c>
      <c r="I39" s="52">
        <f t="shared" ref="I39:I43" si="14">D39*H39</f>
        <v>291.60000000000002</v>
      </c>
      <c r="J39" s="52">
        <v>0</v>
      </c>
      <c r="K39" s="52">
        <f t="shared" ref="K39:K43" si="15">D39*J39</f>
        <v>0</v>
      </c>
      <c r="L39" s="94">
        <f t="shared" ref="L39:L43" si="16">IF(D39="","",(G39+I39+K39))</f>
        <v>427.19400000000002</v>
      </c>
      <c r="M39" s="100"/>
    </row>
    <row r="40" spans="1:13" s="3" customFormat="1" x14ac:dyDescent="0.3">
      <c r="A40" s="108" t="str">
        <f t="shared" si="8"/>
        <v/>
      </c>
      <c r="B40" s="141"/>
      <c r="C40" s="46" t="s">
        <v>73</v>
      </c>
      <c r="D40" s="21"/>
      <c r="E40" s="21"/>
      <c r="F40" s="52"/>
      <c r="G40" s="52"/>
      <c r="H40" s="52"/>
      <c r="I40" s="52"/>
      <c r="J40" s="52"/>
      <c r="K40" s="52"/>
      <c r="L40" s="94"/>
      <c r="M40" s="100"/>
    </row>
    <row r="41" spans="1:13" s="3" customFormat="1" ht="15.5" x14ac:dyDescent="0.3">
      <c r="A41" s="108">
        <f t="shared" si="8"/>
        <v>23</v>
      </c>
      <c r="B41" s="141"/>
      <c r="C41" s="35" t="s">
        <v>74</v>
      </c>
      <c r="D41" s="21">
        <v>1</v>
      </c>
      <c r="E41" s="21" t="s">
        <v>29</v>
      </c>
      <c r="F41" s="130">
        <v>123.22500000000001</v>
      </c>
      <c r="G41" s="52">
        <f t="shared" si="13"/>
        <v>123.22500000000001</v>
      </c>
      <c r="H41" s="52">
        <v>265</v>
      </c>
      <c r="I41" s="52">
        <f t="shared" si="14"/>
        <v>265</v>
      </c>
      <c r="J41" s="52">
        <v>0</v>
      </c>
      <c r="K41" s="52">
        <f t="shared" si="15"/>
        <v>0</v>
      </c>
      <c r="L41" s="94">
        <f t="shared" si="16"/>
        <v>388.22500000000002</v>
      </c>
      <c r="M41" s="100"/>
    </row>
    <row r="42" spans="1:13" s="3" customFormat="1" ht="28" x14ac:dyDescent="0.3">
      <c r="A42" s="108">
        <f t="shared" si="8"/>
        <v>24</v>
      </c>
      <c r="B42" s="141"/>
      <c r="C42" s="35" t="s">
        <v>75</v>
      </c>
      <c r="D42" s="21">
        <v>7</v>
      </c>
      <c r="E42" s="21" t="s">
        <v>29</v>
      </c>
      <c r="F42" s="52">
        <v>217.62</v>
      </c>
      <c r="G42" s="52">
        <f t="shared" si="13"/>
        <v>1523.3400000000001</v>
      </c>
      <c r="H42" s="52">
        <v>468</v>
      </c>
      <c r="I42" s="52">
        <f t="shared" si="14"/>
        <v>3276</v>
      </c>
      <c r="J42" s="52">
        <v>0</v>
      </c>
      <c r="K42" s="52">
        <f t="shared" si="15"/>
        <v>0</v>
      </c>
      <c r="L42" s="94">
        <f t="shared" si="16"/>
        <v>4799.34</v>
      </c>
      <c r="M42" s="100"/>
    </row>
    <row r="43" spans="1:13" s="3" customFormat="1" ht="28" x14ac:dyDescent="0.3">
      <c r="A43" s="108">
        <f t="shared" si="8"/>
        <v>25</v>
      </c>
      <c r="B43" s="141"/>
      <c r="C43" s="35" t="s">
        <v>76</v>
      </c>
      <c r="D43" s="21">
        <v>2</v>
      </c>
      <c r="E43" s="21" t="s">
        <v>29</v>
      </c>
      <c r="F43" s="52">
        <v>214.83</v>
      </c>
      <c r="G43" s="52">
        <f t="shared" si="13"/>
        <v>429.66</v>
      </c>
      <c r="H43" s="130">
        <v>462</v>
      </c>
      <c r="I43" s="52">
        <f t="shared" si="14"/>
        <v>924</v>
      </c>
      <c r="J43" s="52">
        <v>0</v>
      </c>
      <c r="K43" s="52">
        <f t="shared" si="15"/>
        <v>0</v>
      </c>
      <c r="L43" s="94">
        <f t="shared" si="16"/>
        <v>1353.66</v>
      </c>
      <c r="M43" s="100"/>
    </row>
    <row r="44" spans="1:13" s="3" customFormat="1" x14ac:dyDescent="0.3">
      <c r="A44" s="108" t="str">
        <f t="shared" si="8"/>
        <v/>
      </c>
      <c r="B44" s="141"/>
      <c r="C44" s="46" t="s">
        <v>32</v>
      </c>
      <c r="D44" s="21"/>
      <c r="E44" s="21"/>
      <c r="F44" s="52"/>
      <c r="G44" s="52"/>
      <c r="H44" s="52"/>
      <c r="I44" s="52"/>
      <c r="J44" s="52"/>
      <c r="K44" s="52"/>
      <c r="L44" s="94"/>
      <c r="M44" s="100"/>
    </row>
    <row r="45" spans="1:13" ht="15.5" x14ac:dyDescent="0.3">
      <c r="A45" s="108">
        <f t="shared" si="8"/>
        <v>26</v>
      </c>
      <c r="B45" s="141"/>
      <c r="C45" s="35" t="s">
        <v>77</v>
      </c>
      <c r="D45" s="21">
        <v>16</v>
      </c>
      <c r="E45" s="21" t="s">
        <v>29</v>
      </c>
      <c r="F45" s="130">
        <v>160.42500000000001</v>
      </c>
      <c r="G45" s="52">
        <f t="shared" si="0"/>
        <v>2566.8000000000002</v>
      </c>
      <c r="H45" s="130">
        <v>345</v>
      </c>
      <c r="I45" s="52">
        <f t="shared" si="1"/>
        <v>5520</v>
      </c>
      <c r="J45" s="52">
        <v>0</v>
      </c>
      <c r="K45" s="52">
        <f t="shared" si="2"/>
        <v>0</v>
      </c>
      <c r="L45" s="94">
        <f t="shared" si="3"/>
        <v>8086.8</v>
      </c>
      <c r="M45" s="100"/>
    </row>
    <row r="46" spans="1:13" s="3" customFormat="1" x14ac:dyDescent="0.3">
      <c r="A46" s="108" t="str">
        <f t="shared" si="8"/>
        <v/>
      </c>
      <c r="B46" s="141"/>
      <c r="C46" s="46" t="s">
        <v>78</v>
      </c>
      <c r="D46" s="21"/>
      <c r="E46" s="21"/>
      <c r="F46" s="52"/>
      <c r="G46" s="52"/>
      <c r="H46" s="52"/>
      <c r="I46" s="52"/>
      <c r="J46" s="52"/>
      <c r="K46" s="52"/>
      <c r="L46" s="94"/>
      <c r="M46" s="100"/>
    </row>
    <row r="47" spans="1:13" x14ac:dyDescent="0.3">
      <c r="A47" s="108">
        <f t="shared" si="8"/>
        <v>27</v>
      </c>
      <c r="B47" s="142"/>
      <c r="C47" s="35" t="s">
        <v>79</v>
      </c>
      <c r="D47" s="21">
        <v>364</v>
      </c>
      <c r="E47" s="21" t="s">
        <v>37</v>
      </c>
      <c r="F47" s="52">
        <v>3.5572500000000002</v>
      </c>
      <c r="G47" s="52">
        <f t="shared" si="0"/>
        <v>1294.8390000000002</v>
      </c>
      <c r="H47" s="52">
        <v>7.65</v>
      </c>
      <c r="I47" s="52">
        <f t="shared" si="1"/>
        <v>2784.6</v>
      </c>
      <c r="J47" s="52">
        <v>0</v>
      </c>
      <c r="K47" s="52">
        <f t="shared" si="2"/>
        <v>0</v>
      </c>
      <c r="L47" s="94">
        <f t="shared" si="3"/>
        <v>4079.4390000000003</v>
      </c>
      <c r="M47" s="100"/>
    </row>
    <row r="48" spans="1:13" s="3" customFormat="1" ht="18" customHeight="1" x14ac:dyDescent="0.3">
      <c r="A48" s="62" t="str">
        <f>IF(E48=0,"",1+MAX(A14:A47))</f>
        <v/>
      </c>
      <c r="B48" s="101"/>
      <c r="C48" s="102"/>
      <c r="D48" s="103"/>
      <c r="E48" s="103"/>
      <c r="F48" s="103"/>
      <c r="G48" s="103"/>
      <c r="H48" s="103"/>
      <c r="I48" s="103"/>
      <c r="J48" s="103"/>
      <c r="K48" s="103" t="s">
        <v>10</v>
      </c>
      <c r="L48" s="75">
        <f>SUM(L15:L47)</f>
        <v>45716.863249999995</v>
      </c>
      <c r="M48" s="104"/>
    </row>
    <row r="49" spans="1:13" ht="18" customHeight="1" x14ac:dyDescent="0.3">
      <c r="A49" s="145"/>
      <c r="B49" s="146"/>
      <c r="C49" s="146"/>
      <c r="D49" s="146"/>
      <c r="E49" s="146"/>
      <c r="F49" s="146"/>
      <c r="G49" s="146"/>
      <c r="H49" s="146"/>
      <c r="I49" s="146"/>
      <c r="J49" s="85"/>
      <c r="K49" s="85"/>
      <c r="L49" s="76"/>
      <c r="M49" s="106"/>
    </row>
    <row r="50" spans="1:13" s="58" customFormat="1" ht="20.149999999999999" customHeight="1" x14ac:dyDescent="0.3">
      <c r="A50" s="149" t="s">
        <v>41</v>
      </c>
      <c r="B50" s="150"/>
      <c r="C50" s="150"/>
      <c r="D50" s="150"/>
      <c r="E50" s="150"/>
      <c r="F50" s="150"/>
      <c r="G50" s="150"/>
      <c r="H50" s="150"/>
      <c r="I50" s="150"/>
      <c r="J50" s="151"/>
      <c r="K50" s="61"/>
      <c r="L50" s="96">
        <f>SUM(L11:L49)/2</f>
        <v>67760.863249999995</v>
      </c>
      <c r="M50" s="111"/>
    </row>
    <row r="51" spans="1:13" s="58" customFormat="1" ht="20.149999999999999" customHeight="1" x14ac:dyDescent="0.3">
      <c r="A51" s="149" t="s">
        <v>42</v>
      </c>
      <c r="B51" s="150"/>
      <c r="C51" s="150"/>
      <c r="D51" s="150"/>
      <c r="E51" s="150"/>
      <c r="F51" s="150"/>
      <c r="G51" s="150"/>
      <c r="H51" s="150"/>
      <c r="I51" s="150"/>
      <c r="J51" s="151"/>
      <c r="K51" s="61">
        <v>0.15</v>
      </c>
      <c r="L51" s="96">
        <f>$L$50*K51</f>
        <v>10164.129487499999</v>
      </c>
      <c r="M51" s="111"/>
    </row>
    <row r="52" spans="1:13" s="58" customFormat="1" ht="20.149999999999999" customHeight="1" x14ac:dyDescent="0.3">
      <c r="A52" s="152" t="s">
        <v>43</v>
      </c>
      <c r="B52" s="153"/>
      <c r="C52" s="153"/>
      <c r="D52" s="153"/>
      <c r="E52" s="153"/>
      <c r="F52" s="153"/>
      <c r="G52" s="153"/>
      <c r="H52" s="153"/>
      <c r="I52" s="153"/>
      <c r="J52" s="154"/>
      <c r="K52" s="123"/>
      <c r="L52" s="124">
        <f>L50+L51</f>
        <v>77924.992737499997</v>
      </c>
      <c r="M52" s="125"/>
    </row>
    <row r="53" spans="1:13" s="58" customFormat="1" ht="20.149999999999999" customHeight="1" x14ac:dyDescent="0.3">
      <c r="A53" s="149" t="s">
        <v>44</v>
      </c>
      <c r="B53" s="150"/>
      <c r="C53" s="150"/>
      <c r="D53" s="150"/>
      <c r="E53" s="150"/>
      <c r="F53" s="150"/>
      <c r="G53" s="150"/>
      <c r="H53" s="150"/>
      <c r="I53" s="150"/>
      <c r="J53" s="151"/>
      <c r="K53" s="61">
        <v>0.1</v>
      </c>
      <c r="L53" s="96">
        <f>L52*K53</f>
        <v>7792.4992737499997</v>
      </c>
      <c r="M53" s="111"/>
    </row>
    <row r="54" spans="1:13" s="3" customFormat="1" ht="20.149999999999999" customHeight="1" x14ac:dyDescent="0.3">
      <c r="A54" s="147" t="s">
        <v>45</v>
      </c>
      <c r="B54" s="148"/>
      <c r="C54" s="148"/>
      <c r="D54" s="148"/>
      <c r="E54" s="148"/>
      <c r="F54" s="148"/>
      <c r="G54" s="148"/>
      <c r="H54" s="148"/>
      <c r="I54" s="148"/>
      <c r="J54" s="63"/>
      <c r="K54" s="63"/>
      <c r="L54" s="121">
        <f>L52+L53</f>
        <v>85717.492011249997</v>
      </c>
      <c r="M54" s="64"/>
    </row>
    <row r="55" spans="1:13" ht="20.149999999999999" customHeight="1" x14ac:dyDescent="0.3">
      <c r="A55" s="44" t="s">
        <v>19</v>
      </c>
      <c r="B55" s="105"/>
      <c r="C55" s="78"/>
      <c r="D55" s="112"/>
      <c r="E55" s="78"/>
      <c r="F55" s="78"/>
      <c r="G55" s="78"/>
      <c r="H55" s="78"/>
      <c r="I55" s="78"/>
      <c r="J55" s="78"/>
      <c r="K55" s="78"/>
      <c r="L55" s="122"/>
      <c r="M55" s="23"/>
    </row>
    <row r="56" spans="1:13" ht="30" customHeight="1" x14ac:dyDescent="0.3">
      <c r="A56" s="43"/>
      <c r="B56" s="143" t="s">
        <v>38</v>
      </c>
      <c r="C56" s="143"/>
      <c r="D56" s="143"/>
      <c r="E56" s="143"/>
      <c r="F56" s="143"/>
      <c r="G56" s="143"/>
      <c r="H56" s="143"/>
      <c r="I56" s="143"/>
      <c r="J56" s="143"/>
      <c r="K56" s="143"/>
      <c r="L56" s="79"/>
      <c r="M56" s="34"/>
    </row>
    <row r="57" spans="1:13" ht="20.149999999999999" customHeight="1" x14ac:dyDescent="0.3">
      <c r="A57" s="43"/>
      <c r="B57" s="113"/>
      <c r="C57" s="114"/>
      <c r="D57" s="115"/>
      <c r="E57" s="78"/>
      <c r="F57" s="78"/>
      <c r="G57" s="78"/>
      <c r="H57" s="78"/>
      <c r="I57" s="78"/>
      <c r="J57" s="78"/>
      <c r="K57" s="78"/>
      <c r="L57" s="78"/>
      <c r="M57" s="23"/>
    </row>
    <row r="58" spans="1:13" ht="20.149999999999999" customHeight="1" x14ac:dyDescent="0.3">
      <c r="A58" s="43"/>
      <c r="C58" s="116" t="s">
        <v>21</v>
      </c>
      <c r="D58" s="7"/>
      <c r="I58" s="116" t="s">
        <v>22</v>
      </c>
      <c r="J58" s="112"/>
      <c r="K58" s="78"/>
      <c r="L58" s="78"/>
      <c r="M58" s="23"/>
    </row>
    <row r="59" spans="1:13" ht="19.75" customHeight="1" x14ac:dyDescent="0.3">
      <c r="A59" s="45"/>
      <c r="B59" s="7">
        <v>1</v>
      </c>
      <c r="C59" s="117" t="s">
        <v>23</v>
      </c>
      <c r="D59" s="7"/>
      <c r="I59" s="118" t="s">
        <v>48</v>
      </c>
      <c r="J59" s="112"/>
      <c r="K59" s="78"/>
      <c r="L59" s="79"/>
      <c r="M59" s="34"/>
    </row>
    <row r="60" spans="1:13" ht="20.149999999999999" customHeight="1" x14ac:dyDescent="0.3">
      <c r="A60" s="43"/>
      <c r="C60" s="118"/>
      <c r="D60" s="118"/>
      <c r="I60" s="118" t="s">
        <v>49</v>
      </c>
      <c r="J60" s="112"/>
      <c r="K60" s="78"/>
      <c r="L60" s="79"/>
      <c r="M60" s="34"/>
    </row>
    <row r="61" spans="1:13" ht="20.149999999999999" customHeight="1" x14ac:dyDescent="0.3">
      <c r="A61" s="43"/>
      <c r="D61" s="115"/>
      <c r="I61" s="118" t="s">
        <v>46</v>
      </c>
      <c r="J61" s="119"/>
      <c r="K61" s="78"/>
      <c r="L61" s="78"/>
      <c r="M61" s="23"/>
    </row>
    <row r="62" spans="1:13" ht="20.149999999999999" customHeight="1" x14ac:dyDescent="0.3">
      <c r="A62" s="43"/>
      <c r="C62" s="120"/>
      <c r="D62" s="115"/>
      <c r="I62" s="118" t="s">
        <v>24</v>
      </c>
      <c r="J62" s="12"/>
      <c r="K62" s="78"/>
      <c r="L62" s="78"/>
      <c r="M62" s="23"/>
    </row>
    <row r="63" spans="1:13" ht="20.149999999999999" customHeight="1" x14ac:dyDescent="0.3">
      <c r="A63" s="43"/>
      <c r="D63" s="115"/>
      <c r="I63" s="118" t="s">
        <v>50</v>
      </c>
      <c r="J63" s="12"/>
      <c r="K63" s="78"/>
      <c r="L63" s="79"/>
      <c r="M63" s="34"/>
    </row>
    <row r="64" spans="1:13" ht="20.149999999999999" customHeight="1" x14ac:dyDescent="0.3">
      <c r="A64" s="43"/>
      <c r="C64" s="114"/>
      <c r="D64" s="115"/>
      <c r="F64" s="78"/>
      <c r="G64" s="78"/>
      <c r="H64" s="78"/>
      <c r="I64" s="118" t="s">
        <v>25</v>
      </c>
      <c r="J64" s="12"/>
      <c r="K64" s="78"/>
      <c r="L64" s="79"/>
      <c r="M64" s="34"/>
    </row>
    <row r="65" spans="1:13" ht="20.149999999999999" customHeight="1" x14ac:dyDescent="0.3">
      <c r="A65" s="43"/>
      <c r="C65" s="114"/>
      <c r="D65" s="115"/>
      <c r="F65" s="78"/>
      <c r="G65" s="78"/>
      <c r="H65" s="78"/>
      <c r="I65" s="118" t="s">
        <v>26</v>
      </c>
      <c r="J65" s="12"/>
      <c r="K65" s="78"/>
      <c r="L65" s="78"/>
      <c r="M65" s="23"/>
    </row>
    <row r="66" spans="1:13" ht="20.149999999999999" customHeight="1" x14ac:dyDescent="0.3">
      <c r="A66" s="43"/>
      <c r="C66" s="114"/>
      <c r="D66" s="115"/>
      <c r="F66" s="78"/>
      <c r="G66" s="78"/>
      <c r="H66" s="78"/>
      <c r="J66" s="12"/>
      <c r="K66" s="78"/>
      <c r="L66" s="78"/>
      <c r="M66" s="23"/>
    </row>
    <row r="67" spans="1:13" ht="15.75" customHeight="1" x14ac:dyDescent="0.3">
      <c r="A67" s="43"/>
      <c r="B67" s="113"/>
      <c r="C67" s="114"/>
      <c r="D67" s="115"/>
      <c r="E67" s="78"/>
      <c r="F67" s="78"/>
      <c r="G67" s="78"/>
      <c r="H67" s="78"/>
      <c r="I67" s="78"/>
      <c r="J67" s="78"/>
      <c r="K67" s="78"/>
      <c r="L67" s="79"/>
      <c r="M67" s="34"/>
    </row>
    <row r="68" spans="1:13" ht="15.75" customHeight="1" thickBot="1" x14ac:dyDescent="0.35">
      <c r="A68" s="10"/>
      <c r="B68" s="11"/>
      <c r="C68" s="24"/>
      <c r="D68" s="25"/>
      <c r="E68" s="24"/>
      <c r="F68" s="24"/>
      <c r="G68" s="24"/>
      <c r="H68" s="24"/>
      <c r="I68" s="24"/>
      <c r="J68" s="24"/>
      <c r="K68" s="24"/>
      <c r="L68" s="78"/>
      <c r="M68" s="26"/>
    </row>
  </sheetData>
  <mergeCells count="22">
    <mergeCell ref="B17:B47"/>
    <mergeCell ref="B56:K56"/>
    <mergeCell ref="G8:H8"/>
    <mergeCell ref="I5:J5"/>
    <mergeCell ref="I6:J6"/>
    <mergeCell ref="I8:J8"/>
    <mergeCell ref="I7:J7"/>
    <mergeCell ref="A49:I49"/>
    <mergeCell ref="A54:I54"/>
    <mergeCell ref="A50:J50"/>
    <mergeCell ref="A51:J51"/>
    <mergeCell ref="A52:J52"/>
    <mergeCell ref="A53:J53"/>
    <mergeCell ref="B11:K11"/>
    <mergeCell ref="B15:K15"/>
    <mergeCell ref="G3:H3"/>
    <mergeCell ref="I3:J3"/>
    <mergeCell ref="I4:J4"/>
    <mergeCell ref="G4:H4"/>
    <mergeCell ref="G7:H7"/>
    <mergeCell ref="G6:H6"/>
    <mergeCell ref="G5:H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2025-12-22T21:09:10Z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