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A79BCB8C-C633-4BD4-81F4-7FD231C841B8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TAKE-OFF'!$A$2:$M$70</definedName>
    <definedName name="_xlnm.Print_Area" localSheetId="0">SUMMARY!$A$1:$M$20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8" i="1" l="1"/>
  <c r="A46" i="1"/>
  <c r="A43" i="1"/>
  <c r="A34" i="1"/>
  <c r="A36" i="1"/>
  <c r="A38" i="1"/>
  <c r="A20" i="1"/>
  <c r="A22" i="1"/>
  <c r="A24" i="1"/>
  <c r="D45" i="1"/>
  <c r="D44" i="1"/>
  <c r="G44" i="1" s="1"/>
  <c r="K31" i="1"/>
  <c r="I31" i="1"/>
  <c r="G31" i="1"/>
  <c r="K32" i="1"/>
  <c r="I32" i="1"/>
  <c r="G32" i="1"/>
  <c r="K25" i="1"/>
  <c r="I25" i="1"/>
  <c r="G25" i="1"/>
  <c r="K23" i="1"/>
  <c r="I23" i="1"/>
  <c r="G23" i="1"/>
  <c r="K21" i="1"/>
  <c r="I21" i="1"/>
  <c r="G21" i="1"/>
  <c r="F19" i="1"/>
  <c r="F18" i="1"/>
  <c r="G18" i="1" s="1"/>
  <c r="K17" i="1"/>
  <c r="I17" i="1"/>
  <c r="G17" i="1"/>
  <c r="K18" i="1"/>
  <c r="I18" i="1"/>
  <c r="L31" i="1" l="1"/>
  <c r="I44" i="1"/>
  <c r="K44" i="1"/>
  <c r="L32" i="1"/>
  <c r="L23" i="1"/>
  <c r="L25" i="1"/>
  <c r="L21" i="1"/>
  <c r="L17" i="1"/>
  <c r="L18" i="1"/>
  <c r="L44" i="1" l="1"/>
  <c r="K12" i="1"/>
  <c r="I12" i="1"/>
  <c r="G12" i="1"/>
  <c r="L12" i="1" l="1"/>
  <c r="L13" i="1" s="1"/>
  <c r="C11" i="3" s="1"/>
  <c r="K49" i="1"/>
  <c r="I49" i="1"/>
  <c r="G49" i="1"/>
  <c r="K47" i="1"/>
  <c r="I47" i="1"/>
  <c r="G47" i="1"/>
  <c r="K45" i="1"/>
  <c r="I45" i="1"/>
  <c r="G45" i="1"/>
  <c r="K39" i="1"/>
  <c r="I39" i="1"/>
  <c r="G39" i="1"/>
  <c r="K37" i="1"/>
  <c r="I37" i="1"/>
  <c r="G37" i="1"/>
  <c r="K35" i="1"/>
  <c r="I35" i="1"/>
  <c r="G35" i="1"/>
  <c r="K33" i="1"/>
  <c r="I33" i="1"/>
  <c r="G33" i="1"/>
  <c r="K26" i="1"/>
  <c r="I26" i="1"/>
  <c r="G26" i="1"/>
  <c r="K19" i="1"/>
  <c r="I19" i="1"/>
  <c r="G19" i="1"/>
  <c r="L49" i="1" l="1"/>
  <c r="L47" i="1"/>
  <c r="L45" i="1"/>
  <c r="L37" i="1"/>
  <c r="L33" i="1"/>
  <c r="L39" i="1"/>
  <c r="L35" i="1"/>
  <c r="L26" i="1"/>
  <c r="L19" i="1"/>
  <c r="L50" i="1" l="1"/>
  <c r="L40" i="1"/>
  <c r="L27" i="1"/>
  <c r="B9" i="1"/>
  <c r="A13" i="1"/>
  <c r="A14" i="1"/>
  <c r="A15" i="1"/>
  <c r="A16" i="1"/>
  <c r="A27" i="1"/>
  <c r="A28" i="1"/>
  <c r="A29" i="1"/>
  <c r="A30" i="1"/>
  <c r="A40" i="1"/>
  <c r="A41" i="1"/>
  <c r="A42" i="1"/>
  <c r="A50" i="1"/>
  <c r="A17" i="1" l="1"/>
  <c r="A18" i="1"/>
  <c r="C13" i="3"/>
  <c r="D13" i="3" s="1"/>
  <c r="A19" i="1" l="1"/>
  <c r="A21" i="1" s="1"/>
  <c r="L52" i="1"/>
  <c r="C12" i="3"/>
  <c r="C14" i="3"/>
  <c r="A23" i="1" l="1"/>
  <c r="A25" i="1"/>
  <c r="A26" i="1" s="1"/>
  <c r="A31" i="1" s="1"/>
  <c r="L53" i="1"/>
  <c r="L54" i="1" s="1"/>
  <c r="A32" i="1" l="1"/>
  <c r="L55" i="1"/>
  <c r="L56" i="1" s="1"/>
  <c r="D12" i="3"/>
  <c r="A33" i="1" l="1"/>
  <c r="D14" i="3"/>
  <c r="B5" i="1"/>
  <c r="B3" i="1"/>
  <c r="A35" i="1" l="1"/>
  <c r="A37" i="1" s="1"/>
  <c r="A39" i="1" s="1"/>
  <c r="A44" i="1" s="1"/>
  <c r="D11" i="3"/>
  <c r="D15" i="3" s="1"/>
  <c r="D17" i="3" s="1"/>
  <c r="A45" i="1" l="1"/>
  <c r="A47" i="1" s="1"/>
  <c r="D18" i="3"/>
  <c r="D19" i="3"/>
  <c r="A49" i="1" l="1"/>
  <c r="D20" i="3"/>
  <c r="C15" i="3" l="1"/>
  <c r="C17" i="3" s="1"/>
  <c r="C18" i="3" s="1"/>
  <c r="C19" i="3" s="1"/>
  <c r="C20" i="3" s="1"/>
</calcChain>
</file>

<file path=xl/sharedStrings.xml><?xml version="1.0" encoding="utf-8"?>
<sst xmlns="http://schemas.openxmlformats.org/spreadsheetml/2006/main" count="107" uniqueCount="80">
  <si>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</si>
  <si>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</si>
  <si>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</si>
  <si>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</si>
  <si>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</si>
  <si>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</si>
  <si>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</si>
  <si>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</si>
  <si>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</si>
  <si>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</si>
  <si>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</si>
  <si>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</si>
  <si>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</si>
  <si>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</si>
  <si>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</si>
  <si>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</si>
  <si>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</si>
  <si>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</si>
  <si>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</si>
  <si>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</si>
  <si>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</si>
  <si>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</si>
  <si>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</si>
  <si>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</si>
  <si>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</si>
  <si>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</si>
  <si>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</si>
  <si>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</si>
  <si>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</si>
  <si>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01. OVERHEAD AND PREMLIMINARIES</t>
  </si>
  <si>
    <t>Overhead and Preliminaries</t>
  </si>
  <si>
    <t>M2</t>
  </si>
  <si>
    <t>14. EXTERIOR FINISHES</t>
  </si>
  <si>
    <t>15. FLOORING &amp; FLOOR FINISHES</t>
  </si>
  <si>
    <t>16. TILING</t>
  </si>
  <si>
    <t>Cladding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</si>
  <si>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</si>
  <si>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</si>
  <si>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</si>
  <si>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</si>
  <si>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</si>
  <si>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</si>
  <si>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</si>
  <si>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</si>
  <si>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 xml:space="preserve">Exterior Finishes </t>
  </si>
  <si>
    <t>Flooring and Floor Finishes</t>
  </si>
  <si>
    <t>Tiling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</si>
  <si>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</si>
  <si>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</si>
  <si>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>Face Brick</t>
  </si>
  <si>
    <t>Carpet</t>
  </si>
  <si>
    <t>Wall Tiling</t>
  </si>
  <si>
    <t>Floor Tiling</t>
  </si>
  <si>
    <t>Trims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</si>
  <si>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</si>
  <si>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</si>
  <si>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</si>
  <si>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r>
      <t xml:space="preserve">Horizontal Fiber Cement Weatherboard Cladding
</t>
    </r>
    <r>
      <rPr>
        <b/>
        <sz val="12"/>
        <rFont val="Arial"/>
        <family val="2"/>
      </rPr>
      <t>Color/Model/Style: Prime lock Shado wood Smooth - Weathertex</t>
    </r>
  </si>
  <si>
    <r>
      <t xml:space="preserve">Brick Veneer 
</t>
    </r>
    <r>
      <rPr>
        <b/>
        <sz val="12"/>
        <rFont val="Arial"/>
        <family val="2"/>
      </rPr>
      <t xml:space="preserve">Brand: PGH
Selection: Winter Gold
Brick Size: Standard  </t>
    </r>
  </si>
  <si>
    <t>Lineaboard Cladding</t>
  </si>
  <si>
    <t>Decorative Gable Treatment Vertical Battens Over F.C.</t>
  </si>
  <si>
    <t>Plaster Finish</t>
  </si>
  <si>
    <t xml:space="preserve">10 mm Exterior Plaster Finish </t>
  </si>
  <si>
    <t xml:space="preserve">Exterior Trim </t>
  </si>
  <si>
    <t>Fiber Cement Vertical Corner Trims</t>
  </si>
  <si>
    <t>(CPT01) Carpet Flooring</t>
  </si>
  <si>
    <t>Wood Flooring</t>
  </si>
  <si>
    <t>(TFB01) Timber Flooring</t>
  </si>
  <si>
    <t>Sealed Concrete Flooring</t>
  </si>
  <si>
    <t>Sealed Concrete Flooring @ Garage</t>
  </si>
  <si>
    <t>Engineered Timber Flooring</t>
  </si>
  <si>
    <t>Mixed Species Hardwood Flooring</t>
  </si>
  <si>
    <t>Vinyl Flooring</t>
  </si>
  <si>
    <t>Vinyl Planks Flooring w/ Hardboard Underlayment</t>
  </si>
  <si>
    <t>Tile Flooring</t>
  </si>
  <si>
    <t>Ceramic Tiles Or Other Approved Impaervious Material @ Wall (H=2900mm)</t>
  </si>
  <si>
    <t>Ceramic Tiles Or Other Approved Impervious Material @ Wall (H=1800mm)</t>
  </si>
  <si>
    <t>Tile Splash Back</t>
  </si>
  <si>
    <t>300 MM High Tile Splash back</t>
  </si>
  <si>
    <t>FINISHES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</si>
</sst>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6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39" fontId="4" fillId="0" borderId="16" xfId="4" applyAlignment="1">
      <alignment vertical="center" wrapText="1"/>
    </xf>
    <xf numFmtId="0" fontId="4" fillId="0" borderId="16" xfId="4" applyNumberFormat="1">
      <alignment horizontal="left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SUMMARY!$B$11:$B$14</c:f>
              <c:strCache>
                <c:ptCount val="4"/>
                <c:pt idx="0">
                  <c:v>Overhead and Preliminaries</c:v>
                </c:pt>
                <c:pt idx="1">
                  <c:v>Exterior Finishes </c:v>
                </c:pt>
                <c:pt idx="2">
                  <c:v>Flooring and Floor Finishes</c:v>
                </c:pt>
                <c:pt idx="3">
                  <c:v>Tiling</c:v>
                </c:pt>
              </c:strCache>
            </c:strRef>
          </c:cat>
          <c:val>
            <c:numRef>
              <c:f>SUMMARY!$C$11:$C$14</c:f>
              <c:numCache>
                <c:formatCode>_("$"* #,##0_);_("$"* \(#,##0\);_("$"* "-"??_);_(@_)</c:formatCode>
                <c:ptCount val="4"/>
                <c:pt idx="0">
                  <c:v>11000</c:v>
                </c:pt>
                <c:pt idx="1">
                  <c:v>10892.097089999999</c:v>
                </c:pt>
                <c:pt idx="2">
                  <c:v>27210.682149999997</c:v>
                </c:pt>
                <c:pt idx="3">
                  <c:v>3974.44517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941023</xdr:colOff>
      <xdr:row>0</xdr:row>
      <xdr:rowOff>37966</xdr:rowOff>
    </xdr:from>
    <xdr:to>
      <xdr:col>3</xdr:col>
      <xdr:colOff>1314669</xdr:colOff>
      <xdr:row>7</xdr:row>
      <xdr:rowOff>17872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2559" y="37966"/>
          <a:ext cx="1716327" cy="1273462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27214</xdr:colOff>
      <xdr:row>0</xdr:row>
      <xdr:rowOff>10886</xdr:rowOff>
    </xdr:from>
    <xdr:to>
      <xdr:col>12</xdr:col>
      <xdr:colOff>674914</xdr:colOff>
      <xdr:row>20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937198</xdr:colOff>
      <xdr:row>0</xdr:row>
      <xdr:rowOff>37966</xdr:rowOff>
    </xdr:from>
    <xdr:to>
      <xdr:col>4</xdr:col>
      <xdr:colOff>1201</xdr:colOff>
      <xdr:row>8</xdr:row>
      <xdr:rowOff>37976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5288E7-18E1-4B61-8FA5-C033F186F8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6162559" y="37966"/>
          <a:ext cx="1741714" cy="14077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1856772</xdr:colOff>
      <xdr:row>1</xdr:row>
      <xdr:rowOff>117136</xdr:rowOff>
    </xdr:from>
    <xdr:to>
      <xdr:col>12</xdr:col>
      <xdr:colOff>3512595</xdr:colOff>
      <xdr:row>8</xdr:row>
      <xdr:rowOff>155112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A12C598-B9B0-4F66-9695-5786397BE1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830063" y="117136"/>
          <a:ext cx="1655823" cy="142854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20"/>
  <sheetViews>
    <sheetView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B4" sqref="B4"/>
    </sheetView>
  </sheetViews>
  <sheetFormatPr defaultColWidth="9" defaultRowHeight="14" x14ac:dyDescent="0.3"/>
  <cols>
    <col min="1" max="1" width="23.6640625" style="28" customWidth="1"/>
    <col min="2" max="2" width="44.9140625" style="28" customWidth="1"/>
    <col min="3" max="4" width="17.58203125" style="32" customWidth="1"/>
    <col min="5" max="5" width="9" style="28"/>
    <col min="6" max="7" width="14.4140625" style="28" customWidth="1"/>
    <col min="8" max="10" width="9" style="28"/>
    <col min="11" max="12" width="15.58203125" style="28" customWidth="1"/>
    <col min="13" max="16384" width="9" style="28"/>
  </cols>
  <sheetData>
    <row r="1" spans="1:5" x14ac:dyDescent="0.3">
      <c r="A1" s="37"/>
      <c r="B1" s="33"/>
      <c r="C1" s="49"/>
      <c r="D1" s="38"/>
    </row>
    <row r="2" spans="1:5" x14ac:dyDescent="0.3">
      <c r="A2" s="18" t="s">
        <v>20</v>
      </c>
      <c r="B2" s="42"/>
      <c r="C2" s="50"/>
      <c r="D2" s="9"/>
    </row>
    <row r="3" spans="1:5" x14ac:dyDescent="0.3">
      <c r="A3" s="18"/>
      <c r="B3" s="17"/>
      <c r="C3" s="50"/>
      <c r="D3" s="9"/>
    </row>
    <row r="4" spans="1:5" x14ac:dyDescent="0.3">
      <c r="A4" s="18" t="s">
        <v>15</v>
      </c>
      <c r="B4" s="42"/>
      <c r="C4" s="50"/>
      <c r="D4" s="9"/>
    </row>
    <row r="5" spans="1:5" x14ac:dyDescent="0.3">
      <c r="A5" s="18"/>
      <c r="B5" s="17"/>
      <c r="C5" s="50"/>
      <c r="D5" s="9"/>
    </row>
    <row r="6" spans="1:5" x14ac:dyDescent="0.3">
      <c r="A6" s="18" t="s">
        <v>14</v>
      </c>
      <c r="B6" s="17">
        <v>1</v>
      </c>
      <c r="C6" s="50"/>
      <c r="D6" s="9"/>
    </row>
    <row r="7" spans="1:5" x14ac:dyDescent="0.3">
      <c r="A7" s="18"/>
      <c r="B7" s="52"/>
      <c r="C7" s="50"/>
      <c r="D7" s="9"/>
    </row>
    <row r="8" spans="1:5" x14ac:dyDescent="0.3">
      <c r="A8" s="18" t="s">
        <v>27</v>
      </c>
      <c r="B8" s="17">
        <v>5120</v>
      </c>
      <c r="C8" s="50"/>
      <c r="D8" s="9"/>
    </row>
    <row r="9" spans="1:5" ht="14.5" thickBot="1" x14ac:dyDescent="0.35">
      <c r="A9" s="18"/>
      <c r="B9" s="39"/>
      <c r="C9" s="51"/>
      <c r="D9" s="40"/>
    </row>
    <row r="10" spans="1:5" s="29" customFormat="1" ht="28.5" thickBot="1" x14ac:dyDescent="0.35">
      <c r="A10" s="68" t="s">
        <v>6</v>
      </c>
      <c r="B10" s="69" t="s">
        <v>0</v>
      </c>
      <c r="C10" s="69" t="s">
        <v>7</v>
      </c>
      <c r="D10" s="70" t="s">
        <v>28</v>
      </c>
      <c r="E10" s="71"/>
    </row>
    <row r="11" spans="1:5" x14ac:dyDescent="0.3">
      <c r="A11" s="56">
        <v>1000</v>
      </c>
      <c r="B11" s="57" t="s">
        <v>30</v>
      </c>
      <c r="C11" s="58">
        <f>'MATERIAL TAKE-OFF'!L13</f>
        <v>11000</v>
      </c>
      <c r="D11" s="59">
        <f>C11/$B$8</f>
        <v>2.1484375</v>
      </c>
    </row>
    <row r="12" spans="1:5" x14ac:dyDescent="0.3">
      <c r="A12" s="41">
        <v>14000</v>
      </c>
      <c r="B12" s="36" t="s">
        <v>44</v>
      </c>
      <c r="C12" s="48">
        <f>'MATERIAL TAKE-OFF'!L27</f>
        <v>10892.097089999999</v>
      </c>
      <c r="D12" s="60">
        <f t="shared" ref="D12:D14" si="0">C12/$B$8</f>
        <v>2.127362712890625</v>
      </c>
    </row>
    <row r="13" spans="1:5" x14ac:dyDescent="0.3">
      <c r="A13" s="41">
        <v>15000</v>
      </c>
      <c r="B13" s="36" t="s">
        <v>45</v>
      </c>
      <c r="C13" s="48">
        <f>'MATERIAL TAKE-OFF'!L40</f>
        <v>27210.682149999997</v>
      </c>
      <c r="D13" s="60">
        <f t="shared" ref="D13" si="1">C13/$B$8</f>
        <v>5.3145863574218746</v>
      </c>
    </row>
    <row r="14" spans="1:5" x14ac:dyDescent="0.3">
      <c r="A14" s="41">
        <v>16000</v>
      </c>
      <c r="B14" s="36" t="s">
        <v>46</v>
      </c>
      <c r="C14" s="48">
        <f>'MATERIAL TAKE-OFF'!L50</f>
        <v>3974.44517</v>
      </c>
      <c r="D14" s="60">
        <f t="shared" si="0"/>
        <v>0.77625882226562504</v>
      </c>
    </row>
    <row r="15" spans="1:5" s="30" customFormat="1" ht="14.5" thickBot="1" x14ac:dyDescent="0.35">
      <c r="A15" s="135" t="s">
        <v>39</v>
      </c>
      <c r="B15" s="135"/>
      <c r="C15" s="72">
        <f>SUM(C11:C14)</f>
        <v>53077.224409999995</v>
      </c>
      <c r="D15" s="72">
        <f>SUM(D11:D14)</f>
        <v>10.366645392578125</v>
      </c>
    </row>
    <row r="16" spans="1:5" ht="14.5" thickBot="1" x14ac:dyDescent="0.35">
      <c r="A16" s="136"/>
      <c r="B16" s="136"/>
      <c r="C16" s="136"/>
      <c r="D16" s="136"/>
    </row>
    <row r="17" spans="1:4" s="31" customFormat="1" x14ac:dyDescent="0.3">
      <c r="A17" s="74" t="s">
        <v>40</v>
      </c>
      <c r="B17" s="75">
        <v>0.15</v>
      </c>
      <c r="C17" s="76">
        <f>$C$15*B17</f>
        <v>7961.5836614999989</v>
      </c>
      <c r="D17" s="132">
        <f>$D$15*B17</f>
        <v>1.5549968088867188</v>
      </c>
    </row>
    <row r="18" spans="1:4" s="31" customFormat="1" x14ac:dyDescent="0.3">
      <c r="A18" s="129" t="s">
        <v>41</v>
      </c>
      <c r="B18" s="130"/>
      <c r="C18" s="131">
        <f>C17+C15</f>
        <v>61038.808071499996</v>
      </c>
      <c r="D18" s="131">
        <f>$D$15*B18</f>
        <v>0</v>
      </c>
    </row>
    <row r="19" spans="1:4" s="31" customFormat="1" ht="14.5" thickBot="1" x14ac:dyDescent="0.35">
      <c r="A19" s="74" t="s">
        <v>42</v>
      </c>
      <c r="B19" s="75">
        <v>0.1</v>
      </c>
      <c r="C19" s="76">
        <f>C18*B19</f>
        <v>6103.8808071499998</v>
      </c>
      <c r="D19" s="76">
        <f>$D$15*B19</f>
        <v>1.0366645392578124</v>
      </c>
    </row>
    <row r="20" spans="1:4" s="29" customFormat="1" ht="14.5" thickBot="1" x14ac:dyDescent="0.35">
      <c r="A20" s="137" t="s">
        <v>43</v>
      </c>
      <c r="B20" s="138"/>
      <c r="C20" s="73">
        <f>SUM(C18:C19)</f>
        <v>67142.688878649991</v>
      </c>
      <c r="D20" s="73">
        <f>SUM(D15:D19)</f>
        <v>12.958306740722655</v>
      </c>
    </row>
  </sheetData>
  <mergeCells count="3">
    <mergeCell ref="A15:B15"/>
    <mergeCell ref="A16:D16"/>
    <mergeCell ref="A20:B20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70"/>
  <sheetViews>
    <sheetView showGridLines="0" tabSelected="1" view="pageBreakPreview" topLeftCell="A2" zoomScale="79" zoomScaleNormal="70" zoomScaleSheetLayoutView="55" workbookViewId="0">
      <pane ySplit="9" topLeftCell="A11" activePane="bottomLeft" state="frozen"/>
      <selection activeCell="N7" sqref="N7"/>
      <selection pane="bottomLeft" activeCell="P5" sqref="P5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7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11</v>
      </c>
      <c r="B3" s="17">
        <f>SUMMARY!B2</f>
        <v>0</v>
      </c>
      <c r="C3" s="3"/>
      <c r="D3" s="88"/>
      <c r="E3" s="3"/>
      <c r="G3" s="141"/>
      <c r="H3" s="141"/>
      <c r="I3" s="141"/>
      <c r="J3" s="141"/>
      <c r="L3" s="3"/>
      <c r="M3" s="8"/>
    </row>
    <row r="4" spans="1:13" ht="18.649999999999999" customHeight="1" x14ac:dyDescent="0.3">
      <c r="A4" s="16"/>
      <c r="B4" s="17"/>
      <c r="C4" s="3"/>
      <c r="D4" s="88"/>
      <c r="E4" s="3"/>
      <c r="G4" s="143"/>
      <c r="H4" s="143"/>
      <c r="I4" s="142"/>
      <c r="J4" s="143"/>
      <c r="L4" s="3"/>
      <c r="M4" s="8"/>
    </row>
    <row r="5" spans="1:13" ht="15" customHeight="1" x14ac:dyDescent="0.3">
      <c r="A5" s="16" t="s">
        <v>15</v>
      </c>
      <c r="B5" s="17">
        <f>SUMMARY!B4</f>
        <v>0</v>
      </c>
      <c r="C5" s="3"/>
      <c r="D5" s="88"/>
      <c r="E5" s="3"/>
      <c r="G5" s="143"/>
      <c r="H5" s="143"/>
      <c r="I5" s="145"/>
      <c r="J5" s="143"/>
      <c r="L5" s="3"/>
      <c r="M5" s="8"/>
    </row>
    <row r="6" spans="1:13" ht="15" customHeight="1" x14ac:dyDescent="0.3">
      <c r="A6" s="16"/>
      <c r="B6" s="17"/>
      <c r="C6" s="3"/>
      <c r="D6" s="88"/>
      <c r="E6" s="3"/>
      <c r="G6" s="143"/>
      <c r="H6" s="143"/>
      <c r="I6" s="145"/>
      <c r="J6" s="143"/>
      <c r="L6" s="3"/>
      <c r="M6" s="8"/>
    </row>
    <row r="7" spans="1:13" ht="15" customHeight="1" x14ac:dyDescent="0.3">
      <c r="A7" s="16" t="s">
        <v>9</v>
      </c>
      <c r="B7" s="89" t="s">
        <v>79</v>
      </c>
      <c r="C7" s="3"/>
      <c r="D7" s="88"/>
      <c r="E7" s="3"/>
      <c r="G7" s="143"/>
      <c r="H7" s="143"/>
      <c r="I7" s="145"/>
      <c r="J7" s="143"/>
      <c r="L7" s="3"/>
      <c r="M7" s="8"/>
    </row>
    <row r="8" spans="1:13" ht="15" customHeight="1" x14ac:dyDescent="0.3">
      <c r="A8" s="16"/>
      <c r="B8" s="17"/>
      <c r="C8" s="3"/>
      <c r="D8" s="88"/>
      <c r="E8" s="3"/>
      <c r="G8" s="143"/>
      <c r="H8" s="143"/>
      <c r="I8" s="142"/>
      <c r="J8" s="143"/>
      <c r="L8" s="3"/>
      <c r="M8" s="8"/>
    </row>
    <row r="9" spans="1:13" ht="15" customHeight="1" x14ac:dyDescent="0.3">
      <c r="A9" s="99" t="s">
        <v>8</v>
      </c>
      <c r="B9" s="90">
        <f ca="1">TODAY()</f>
        <v>46014</v>
      </c>
      <c r="C9" s="91"/>
      <c r="D9" s="92"/>
      <c r="E9" s="91"/>
      <c r="F9" s="93"/>
      <c r="G9" s="93"/>
      <c r="H9" s="93"/>
      <c r="I9" s="93"/>
      <c r="J9" s="93"/>
      <c r="K9" s="93"/>
      <c r="L9" s="91"/>
      <c r="M9" s="8"/>
    </row>
    <row r="10" spans="1:13" s="3" customFormat="1" ht="61.25" customHeight="1" x14ac:dyDescent="0.3">
      <c r="A10" s="82" t="s">
        <v>4</v>
      </c>
      <c r="B10" s="83" t="s">
        <v>38</v>
      </c>
      <c r="C10" s="84" t="s">
        <v>0</v>
      </c>
      <c r="D10" s="85" t="s">
        <v>1</v>
      </c>
      <c r="E10" s="84" t="s">
        <v>2</v>
      </c>
      <c r="F10" s="86" t="s">
        <v>37</v>
      </c>
      <c r="G10" s="83" t="s">
        <v>16</v>
      </c>
      <c r="H10" s="83" t="s">
        <v>12</v>
      </c>
      <c r="I10" s="83" t="s">
        <v>17</v>
      </c>
      <c r="J10" s="83" t="s">
        <v>13</v>
      </c>
      <c r="K10" s="83" t="s">
        <v>18</v>
      </c>
      <c r="L10" s="94" t="s">
        <v>5</v>
      </c>
      <c r="M10" s="63" t="s">
        <v>48</v>
      </c>
    </row>
    <row r="11" spans="1:13" s="3" customFormat="1" ht="18" customHeight="1" x14ac:dyDescent="0.3">
      <c r="A11" s="62"/>
      <c r="B11" s="139" t="s">
        <v>29</v>
      </c>
      <c r="C11" s="139"/>
      <c r="D11" s="139"/>
      <c r="E11" s="139"/>
      <c r="F11" s="139"/>
      <c r="G11" s="139"/>
      <c r="H11" s="139"/>
      <c r="I11" s="139"/>
      <c r="J11" s="139"/>
      <c r="K11" s="139"/>
      <c r="L11" s="95"/>
      <c r="M11" s="100"/>
    </row>
    <row r="12" spans="1:13" ht="18" customHeight="1" x14ac:dyDescent="0.3">
      <c r="A12" s="101">
        <v>1</v>
      </c>
      <c r="B12" s="19"/>
      <c r="C12" s="20" t="s">
        <v>30</v>
      </c>
      <c r="D12" s="19">
        <v>1</v>
      </c>
      <c r="E12" s="19" t="s">
        <v>3</v>
      </c>
      <c r="F12" s="55">
        <v>4500</v>
      </c>
      <c r="G12" s="55">
        <f>D12*F12</f>
        <v>4500</v>
      </c>
      <c r="H12" s="55">
        <v>6500</v>
      </c>
      <c r="I12" s="55">
        <f>D12*H12</f>
        <v>6500</v>
      </c>
      <c r="J12" s="55">
        <v>0</v>
      </c>
      <c r="K12" s="55">
        <f>D12*J12</f>
        <v>0</v>
      </c>
      <c r="L12" s="96">
        <f>IF(D12="","",(G12+I12+K12))</f>
        <v>11000</v>
      </c>
      <c r="M12" s="102"/>
    </row>
    <row r="13" spans="1:13" s="3" customFormat="1" ht="18" customHeight="1" x14ac:dyDescent="0.3">
      <c r="A13" s="65" t="str">
        <f>IF(E13=0,"",1+MAX(A12:A12))</f>
        <v/>
      </c>
      <c r="B13" s="103"/>
      <c r="C13" s="104"/>
      <c r="D13" s="105"/>
      <c r="E13" s="105"/>
      <c r="F13" s="105"/>
      <c r="G13" s="105"/>
      <c r="H13" s="105"/>
      <c r="I13" s="105"/>
      <c r="J13" s="105"/>
      <c r="K13" s="105" t="s">
        <v>10</v>
      </c>
      <c r="L13" s="78">
        <f>SUM(L11:L12)</f>
        <v>11000</v>
      </c>
      <c r="M13" s="106"/>
    </row>
    <row r="14" spans="1:13" ht="18" customHeight="1" x14ac:dyDescent="0.3">
      <c r="A14" s="45" t="str">
        <f>IF(E14=0,"",1+MAX(A13:A13))</f>
        <v/>
      </c>
      <c r="B14" s="87"/>
      <c r="C14" s="107"/>
      <c r="D14" s="108"/>
      <c r="E14" s="107"/>
      <c r="F14" s="109"/>
      <c r="G14" s="79"/>
      <c r="H14" s="79"/>
      <c r="I14" s="79"/>
      <c r="J14" s="79"/>
      <c r="K14" s="79"/>
      <c r="L14" s="79"/>
      <c r="M14" s="110"/>
    </row>
    <row r="15" spans="1:13" s="3" customFormat="1" ht="18" customHeight="1" x14ac:dyDescent="0.3">
      <c r="A15" s="111" t="str">
        <f>IF(E15=0,"",1+MAX(#REF!))</f>
        <v/>
      </c>
      <c r="B15" s="140" t="s">
        <v>32</v>
      </c>
      <c r="C15" s="140"/>
      <c r="D15" s="140"/>
      <c r="E15" s="140"/>
      <c r="F15" s="140"/>
      <c r="G15" s="140"/>
      <c r="H15" s="140"/>
      <c r="I15" s="140"/>
      <c r="J15" s="140"/>
      <c r="K15" s="140"/>
      <c r="L15" s="97"/>
      <c r="M15" s="100"/>
    </row>
    <row r="16" spans="1:13" s="3" customFormat="1" x14ac:dyDescent="0.3">
      <c r="A16" s="112" t="str">
        <f>IF(E16=0,"",1+MAX(A15:A15))</f>
        <v/>
      </c>
      <c r="B16" s="22"/>
      <c r="C16" s="47" t="s">
        <v>35</v>
      </c>
      <c r="D16" s="21"/>
      <c r="E16" s="21"/>
      <c r="F16" s="54"/>
      <c r="G16" s="55"/>
      <c r="H16" s="55"/>
      <c r="I16" s="55"/>
      <c r="J16" s="55"/>
      <c r="K16" s="55"/>
      <c r="L16" s="96"/>
      <c r="M16" s="102"/>
    </row>
    <row r="17" spans="1:13" s="3" customFormat="1" ht="45" x14ac:dyDescent="0.3">
      <c r="A17" s="112">
        <f>IF(E17=0,"",1+MAX(A12:A16))</f>
        <v>2</v>
      </c>
      <c r="B17" s="23"/>
      <c r="C17" s="35" t="s">
        <v>57</v>
      </c>
      <c r="D17" s="21">
        <v>11.45</v>
      </c>
      <c r="E17" s="21" t="s">
        <v>31</v>
      </c>
      <c r="F17" s="55">
        <v>13.32225</v>
      </c>
      <c r="G17" s="55">
        <f t="shared" ref="G17" si="0">D17*F17</f>
        <v>152.53976249999999</v>
      </c>
      <c r="H17" s="21">
        <v>28.65</v>
      </c>
      <c r="I17" s="21">
        <f t="shared" ref="I17" si="1">D17*H17</f>
        <v>328.04249999999996</v>
      </c>
      <c r="J17" s="55">
        <v>0</v>
      </c>
      <c r="K17" s="55">
        <f t="shared" ref="K17" si="2">D17*J17</f>
        <v>0</v>
      </c>
      <c r="L17" s="55">
        <f t="shared" ref="L17" si="3">IF(D17="","",(G17+I17+K17))</f>
        <v>480.58226249999996</v>
      </c>
      <c r="M17" s="102"/>
    </row>
    <row r="18" spans="1:13" s="3" customFormat="1" x14ac:dyDescent="0.3">
      <c r="A18" s="112">
        <f t="shared" ref="A18:A26" si="4">IF(E18=0,"",1+MAX(A13:A17))</f>
        <v>3</v>
      </c>
      <c r="B18" s="23"/>
      <c r="C18" s="35" t="s">
        <v>59</v>
      </c>
      <c r="D18" s="21">
        <v>109.75</v>
      </c>
      <c r="E18" s="21" t="s">
        <v>31</v>
      </c>
      <c r="F18" s="55">
        <f>0.29*55</f>
        <v>15.95</v>
      </c>
      <c r="G18" s="55">
        <f t="shared" ref="G18" si="5">D18*F18</f>
        <v>1750.5124999999998</v>
      </c>
      <c r="H18" s="21">
        <v>24.9</v>
      </c>
      <c r="I18" s="21">
        <f t="shared" ref="I18" si="6">D18*H18</f>
        <v>2732.7749999999996</v>
      </c>
      <c r="J18" s="55">
        <v>0</v>
      </c>
      <c r="K18" s="55">
        <f t="shared" ref="K18" si="7">D18*J18</f>
        <v>0</v>
      </c>
      <c r="L18" s="55">
        <f t="shared" ref="L18" si="8">IF(D18="","",(G18+I18+K18))</f>
        <v>4483.2874999999995</v>
      </c>
      <c r="M18" s="102"/>
    </row>
    <row r="19" spans="1:13" s="3" customFormat="1" ht="28" x14ac:dyDescent="0.3">
      <c r="A19" s="112">
        <f t="shared" si="4"/>
        <v>4</v>
      </c>
      <c r="B19" s="23"/>
      <c r="C19" s="35" t="s">
        <v>60</v>
      </c>
      <c r="D19" s="21">
        <v>8.4499999999999993</v>
      </c>
      <c r="E19" s="21" t="s">
        <v>31</v>
      </c>
      <c r="F19" s="55">
        <f>0.29*55</f>
        <v>15.95</v>
      </c>
      <c r="G19" s="55">
        <f t="shared" ref="G19:G26" si="9">D19*F19</f>
        <v>134.77749999999997</v>
      </c>
      <c r="H19" s="21">
        <v>24.9</v>
      </c>
      <c r="I19" s="21">
        <f t="shared" ref="I19:I26" si="10">D19*H19</f>
        <v>210.40499999999997</v>
      </c>
      <c r="J19" s="55">
        <v>0</v>
      </c>
      <c r="K19" s="55">
        <f t="shared" ref="K19:K26" si="11">D19*J19</f>
        <v>0</v>
      </c>
      <c r="L19" s="55">
        <f t="shared" ref="L19:L26" si="12">IF(D19="","",(G19+I19+K19))</f>
        <v>345.18249999999995</v>
      </c>
      <c r="M19" s="102"/>
    </row>
    <row r="20" spans="1:13" s="3" customFormat="1" x14ac:dyDescent="0.3">
      <c r="A20" s="112" t="str">
        <f t="shared" si="4"/>
        <v/>
      </c>
      <c r="B20" s="22"/>
      <c r="C20" s="47" t="s">
        <v>49</v>
      </c>
      <c r="D20" s="21"/>
      <c r="E20" s="21"/>
      <c r="F20" s="55"/>
      <c r="G20" s="55"/>
      <c r="H20" s="55"/>
      <c r="I20" s="55"/>
      <c r="J20" s="55"/>
      <c r="K20" s="55"/>
      <c r="L20" s="96"/>
      <c r="M20" s="102"/>
    </row>
    <row r="21" spans="1:13" s="3" customFormat="1" ht="60.5" x14ac:dyDescent="0.3">
      <c r="A21" s="112">
        <f t="shared" si="4"/>
        <v>5</v>
      </c>
      <c r="B21" s="23"/>
      <c r="C21" s="35" t="s">
        <v>58</v>
      </c>
      <c r="D21" s="21">
        <v>94.61</v>
      </c>
      <c r="E21" s="21" t="s">
        <v>31</v>
      </c>
      <c r="F21" s="55">
        <v>15.461250000000001</v>
      </c>
      <c r="G21" s="55">
        <f t="shared" ref="G21" si="13">D21*F21</f>
        <v>1462.7888625000001</v>
      </c>
      <c r="H21" s="21">
        <v>33.25</v>
      </c>
      <c r="I21" s="21">
        <f t="shared" ref="I21" si="14">D21*H21</f>
        <v>3145.7824999999998</v>
      </c>
      <c r="J21" s="55">
        <v>0</v>
      </c>
      <c r="K21" s="55">
        <f t="shared" ref="K21" si="15">D21*J21</f>
        <v>0</v>
      </c>
      <c r="L21" s="55">
        <f t="shared" ref="L21" si="16">IF(D21="","",(G21+I21+K21))</f>
        <v>4608.5713624999999</v>
      </c>
      <c r="M21" s="102"/>
    </row>
    <row r="22" spans="1:13" s="3" customFormat="1" x14ac:dyDescent="0.3">
      <c r="A22" s="112" t="str">
        <f t="shared" si="4"/>
        <v/>
      </c>
      <c r="B22" s="22"/>
      <c r="C22" s="47" t="s">
        <v>61</v>
      </c>
      <c r="D22" s="21"/>
      <c r="E22" s="21"/>
      <c r="F22" s="55"/>
      <c r="G22" s="55"/>
      <c r="H22" s="55"/>
      <c r="I22" s="55"/>
      <c r="J22" s="55"/>
      <c r="K22" s="55"/>
      <c r="L22" s="96"/>
      <c r="M22" s="102"/>
    </row>
    <row r="23" spans="1:13" s="3" customFormat="1" x14ac:dyDescent="0.3">
      <c r="A23" s="112">
        <f t="shared" si="4"/>
        <v>6</v>
      </c>
      <c r="B23" s="23"/>
      <c r="C23" s="35" t="s">
        <v>62</v>
      </c>
      <c r="D23" s="21">
        <v>13.26</v>
      </c>
      <c r="E23" s="21" t="s">
        <v>31</v>
      </c>
      <c r="F23" s="55">
        <v>3.4642500000000003</v>
      </c>
      <c r="G23" s="55">
        <f t="shared" ref="G23" si="17">D23*F23</f>
        <v>45.935955</v>
      </c>
      <c r="H23" s="21">
        <v>7.45</v>
      </c>
      <c r="I23" s="21">
        <f t="shared" ref="I23" si="18">D23*H23</f>
        <v>98.787000000000006</v>
      </c>
      <c r="J23" s="55">
        <v>0</v>
      </c>
      <c r="K23" s="55">
        <f t="shared" ref="K23" si="19">D23*J23</f>
        <v>0</v>
      </c>
      <c r="L23" s="55">
        <f t="shared" ref="L23" si="20">IF(D23="","",(G23+I23+K23))</f>
        <v>144.72295500000001</v>
      </c>
      <c r="M23" s="102"/>
    </row>
    <row r="24" spans="1:13" s="3" customFormat="1" x14ac:dyDescent="0.3">
      <c r="A24" s="112" t="str">
        <f t="shared" si="4"/>
        <v/>
      </c>
      <c r="B24" s="22"/>
      <c r="C24" s="47" t="s">
        <v>53</v>
      </c>
      <c r="D24" s="21"/>
      <c r="E24" s="21"/>
      <c r="F24" s="55"/>
      <c r="G24" s="55"/>
      <c r="H24" s="55"/>
      <c r="I24" s="55"/>
      <c r="J24" s="55"/>
      <c r="K24" s="55"/>
      <c r="L24" s="96"/>
      <c r="M24" s="102"/>
    </row>
    <row r="25" spans="1:13" s="3" customFormat="1" x14ac:dyDescent="0.3">
      <c r="A25" s="112">
        <f t="shared" si="4"/>
        <v>7</v>
      </c>
      <c r="B25" s="23"/>
      <c r="C25" s="35" t="s">
        <v>63</v>
      </c>
      <c r="D25" s="21">
        <v>66.3</v>
      </c>
      <c r="E25" s="21" t="s">
        <v>31</v>
      </c>
      <c r="F25" s="55">
        <v>3.6502500000000002</v>
      </c>
      <c r="G25" s="55">
        <f t="shared" ref="G25" si="21">D25*F25</f>
        <v>242.01157499999999</v>
      </c>
      <c r="H25" s="21">
        <v>7.85</v>
      </c>
      <c r="I25" s="21">
        <f t="shared" ref="I25" si="22">D25*H25</f>
        <v>520.45499999999993</v>
      </c>
      <c r="J25" s="55">
        <v>0</v>
      </c>
      <c r="K25" s="55">
        <f t="shared" ref="K25" si="23">D25*J25</f>
        <v>0</v>
      </c>
      <c r="L25" s="55">
        <f t="shared" ref="L25" si="24">IF(D25="","",(G25+I25+K25))</f>
        <v>762.46657499999992</v>
      </c>
      <c r="M25" s="102"/>
    </row>
    <row r="26" spans="1:13" s="3" customFormat="1" x14ac:dyDescent="0.3">
      <c r="A26" s="112">
        <f t="shared" si="4"/>
        <v>8</v>
      </c>
      <c r="B26" s="23"/>
      <c r="C26" s="35" t="s">
        <v>64</v>
      </c>
      <c r="D26" s="21">
        <v>4.54</v>
      </c>
      <c r="E26" s="21" t="s">
        <v>31</v>
      </c>
      <c r="F26" s="55">
        <v>7.3702500000000004</v>
      </c>
      <c r="G26" s="55">
        <f t="shared" si="9"/>
        <v>33.460934999999999</v>
      </c>
      <c r="H26" s="21">
        <v>7.45</v>
      </c>
      <c r="I26" s="21">
        <f t="shared" si="10"/>
        <v>33.823</v>
      </c>
      <c r="J26" s="55">
        <v>0</v>
      </c>
      <c r="K26" s="55">
        <f t="shared" si="11"/>
        <v>0</v>
      </c>
      <c r="L26" s="55">
        <f t="shared" si="12"/>
        <v>67.283935</v>
      </c>
      <c r="M26" s="102"/>
    </row>
    <row r="27" spans="1:13" s="3" customFormat="1" ht="18" customHeight="1" x14ac:dyDescent="0.3">
      <c r="A27" s="65" t="str">
        <f>IF(E27=0,"",1+MAX(A15:A26))</f>
        <v/>
      </c>
      <c r="B27" s="103"/>
      <c r="C27" s="104"/>
      <c r="D27" s="105"/>
      <c r="E27" s="105"/>
      <c r="F27" s="105"/>
      <c r="G27" s="105"/>
      <c r="H27" s="105"/>
      <c r="I27" s="105"/>
      <c r="J27" s="105"/>
      <c r="K27" s="105" t="s">
        <v>10</v>
      </c>
      <c r="L27" s="78">
        <f>SUM(L15:L26)</f>
        <v>10892.097089999999</v>
      </c>
      <c r="M27" s="106"/>
    </row>
    <row r="28" spans="1:13" ht="18" customHeight="1" x14ac:dyDescent="0.3">
      <c r="A28" s="45" t="str">
        <f>IF(E28=0,"",1+MAX(A15:A27))</f>
        <v/>
      </c>
      <c r="B28" s="87"/>
      <c r="C28" s="107"/>
      <c r="D28" s="108"/>
      <c r="E28" s="107"/>
      <c r="F28" s="113"/>
      <c r="G28" s="79"/>
      <c r="H28" s="79"/>
      <c r="I28" s="79"/>
      <c r="J28" s="79"/>
      <c r="K28" s="79"/>
      <c r="L28" s="79"/>
      <c r="M28" s="110"/>
    </row>
    <row r="29" spans="1:13" s="3" customFormat="1" ht="18" customHeight="1" x14ac:dyDescent="0.3">
      <c r="A29" s="111" t="str">
        <f>IF(E29=0,"",1+MAX(A16:A28))</f>
        <v/>
      </c>
      <c r="B29" s="140" t="s">
        <v>33</v>
      </c>
      <c r="C29" s="140"/>
      <c r="D29" s="140"/>
      <c r="E29" s="140"/>
      <c r="F29" s="140"/>
      <c r="G29" s="140"/>
      <c r="H29" s="140"/>
      <c r="I29" s="140"/>
      <c r="J29" s="140"/>
      <c r="K29" s="140"/>
      <c r="L29" s="97"/>
      <c r="M29" s="100"/>
    </row>
    <row r="30" spans="1:13" s="3" customFormat="1" x14ac:dyDescent="0.3">
      <c r="A30" s="112" t="str">
        <f>IF(E30=0,"",1+MAX(A19:A29))</f>
        <v/>
      </c>
      <c r="B30" s="22"/>
      <c r="C30" s="47" t="s">
        <v>66</v>
      </c>
      <c r="D30" s="21"/>
      <c r="E30" s="21"/>
      <c r="F30" s="54"/>
      <c r="G30" s="55"/>
      <c r="H30" s="55"/>
      <c r="I30" s="55"/>
      <c r="J30" s="55"/>
      <c r="K30" s="55"/>
      <c r="L30" s="96"/>
      <c r="M30" s="102"/>
    </row>
    <row r="31" spans="1:13" x14ac:dyDescent="0.3">
      <c r="A31" s="112">
        <f t="shared" ref="A31:A39" si="25">IF(E31=0,"",1+MAX(A26:A30))</f>
        <v>9</v>
      </c>
      <c r="B31" s="53"/>
      <c r="C31" s="35" t="s">
        <v>67</v>
      </c>
      <c r="D31" s="21">
        <v>75.05</v>
      </c>
      <c r="E31" s="21" t="s">
        <v>31</v>
      </c>
      <c r="F31" s="55">
        <v>20.399999999999999</v>
      </c>
      <c r="G31" s="55">
        <f t="shared" ref="G31" si="26">D31*F31</f>
        <v>1531.0199999999998</v>
      </c>
      <c r="H31" s="21">
        <v>44.6</v>
      </c>
      <c r="I31" s="21">
        <f t="shared" ref="I31" si="27">D31*H31</f>
        <v>3347.23</v>
      </c>
      <c r="J31" s="55">
        <v>0</v>
      </c>
      <c r="K31" s="55">
        <f t="shared" ref="K31" si="28">D31*J31</f>
        <v>0</v>
      </c>
      <c r="L31" s="55">
        <f t="shared" ref="L31" si="29">IF(D31="","",(G31+I31+K31))</f>
        <v>4878.25</v>
      </c>
      <c r="M31" s="55"/>
    </row>
    <row r="32" spans="1:13" x14ac:dyDescent="0.3">
      <c r="A32" s="112">
        <f t="shared" si="25"/>
        <v>10</v>
      </c>
      <c r="B32" s="53"/>
      <c r="C32" s="35" t="s">
        <v>70</v>
      </c>
      <c r="D32" s="21">
        <v>56.83</v>
      </c>
      <c r="E32" s="21" t="s">
        <v>31</v>
      </c>
      <c r="F32" s="55">
        <v>35.75</v>
      </c>
      <c r="G32" s="55">
        <f t="shared" ref="G32" si="30">D32*F32</f>
        <v>2031.6724999999999</v>
      </c>
      <c r="H32" s="21">
        <v>48.5</v>
      </c>
      <c r="I32" s="21">
        <f t="shared" ref="I32" si="31">D32*H32</f>
        <v>2756.2550000000001</v>
      </c>
      <c r="J32" s="55">
        <v>0</v>
      </c>
      <c r="K32" s="55">
        <f t="shared" ref="K32" si="32">D32*J32</f>
        <v>0</v>
      </c>
      <c r="L32" s="55">
        <f t="shared" ref="L32" si="33">IF(D32="","",(G32+I32+K32))</f>
        <v>4787.9274999999998</v>
      </c>
      <c r="M32" s="55"/>
    </row>
    <row r="33" spans="1:13" x14ac:dyDescent="0.3">
      <c r="A33" s="112">
        <f t="shared" si="25"/>
        <v>11</v>
      </c>
      <c r="B33" s="53"/>
      <c r="C33" s="35" t="s">
        <v>71</v>
      </c>
      <c r="D33" s="21">
        <v>56.96</v>
      </c>
      <c r="E33" s="21" t="s">
        <v>31</v>
      </c>
      <c r="F33" s="55">
        <v>35.75</v>
      </c>
      <c r="G33" s="55">
        <f t="shared" ref="G33:G39" si="34">D33*F33</f>
        <v>2036.32</v>
      </c>
      <c r="H33" s="21">
        <v>48.5</v>
      </c>
      <c r="I33" s="21">
        <f t="shared" ref="I33:I39" si="35">D33*H33</f>
        <v>2762.56</v>
      </c>
      <c r="J33" s="55">
        <v>0</v>
      </c>
      <c r="K33" s="55">
        <f t="shared" ref="K33:K39" si="36">D33*J33</f>
        <v>0</v>
      </c>
      <c r="L33" s="55">
        <f t="shared" ref="L33:L39" si="37">IF(D33="","",(G33+I33+K33))</f>
        <v>4798.88</v>
      </c>
      <c r="M33" s="55"/>
    </row>
    <row r="34" spans="1:13" s="3" customFormat="1" x14ac:dyDescent="0.3">
      <c r="A34" s="112" t="str">
        <f t="shared" si="25"/>
        <v/>
      </c>
      <c r="B34" s="22"/>
      <c r="C34" s="47" t="s">
        <v>50</v>
      </c>
      <c r="D34" s="21"/>
      <c r="E34" s="21"/>
      <c r="F34" s="55"/>
      <c r="G34" s="55"/>
      <c r="H34" s="55"/>
      <c r="I34" s="55"/>
      <c r="J34" s="55"/>
      <c r="K34" s="55"/>
      <c r="L34" s="96"/>
      <c r="M34" s="102"/>
    </row>
    <row r="35" spans="1:13" x14ac:dyDescent="0.3">
      <c r="A35" s="112">
        <f t="shared" si="25"/>
        <v>12</v>
      </c>
      <c r="B35" s="53"/>
      <c r="C35" s="35" t="s">
        <v>65</v>
      </c>
      <c r="D35" s="21">
        <v>75.44</v>
      </c>
      <c r="E35" s="21" t="s">
        <v>31</v>
      </c>
      <c r="F35" s="55">
        <v>17.5</v>
      </c>
      <c r="G35" s="55">
        <f t="shared" si="34"/>
        <v>1320.2</v>
      </c>
      <c r="H35" s="21">
        <v>29.4</v>
      </c>
      <c r="I35" s="21">
        <f t="shared" si="35"/>
        <v>2217.9359999999997</v>
      </c>
      <c r="J35" s="55">
        <v>0</v>
      </c>
      <c r="K35" s="55">
        <f t="shared" si="36"/>
        <v>0</v>
      </c>
      <c r="L35" s="55">
        <f t="shared" si="37"/>
        <v>3538.1359999999995</v>
      </c>
      <c r="M35" s="102"/>
    </row>
    <row r="36" spans="1:13" s="3" customFormat="1" x14ac:dyDescent="0.3">
      <c r="A36" s="112" t="str">
        <f t="shared" si="25"/>
        <v/>
      </c>
      <c r="B36" s="22"/>
      <c r="C36" s="47" t="s">
        <v>72</v>
      </c>
      <c r="D36" s="21"/>
      <c r="E36" s="21"/>
      <c r="F36" s="55"/>
      <c r="G36" s="55"/>
      <c r="H36" s="21"/>
      <c r="I36" s="21"/>
      <c r="J36" s="55"/>
      <c r="K36" s="55"/>
      <c r="L36" s="55"/>
      <c r="M36" s="102"/>
    </row>
    <row r="37" spans="1:13" ht="31" x14ac:dyDescent="0.3">
      <c r="A37" s="112">
        <f t="shared" si="25"/>
        <v>13</v>
      </c>
      <c r="B37" s="53"/>
      <c r="C37" s="133" t="s">
        <v>73</v>
      </c>
      <c r="D37" s="21">
        <v>95.74</v>
      </c>
      <c r="E37" s="21" t="s">
        <v>31</v>
      </c>
      <c r="F37" s="55">
        <v>19.297499999999999</v>
      </c>
      <c r="G37" s="55">
        <f t="shared" si="34"/>
        <v>1847.5426499999999</v>
      </c>
      <c r="H37" s="21">
        <v>41.5</v>
      </c>
      <c r="I37" s="21">
        <f t="shared" si="35"/>
        <v>3973.2099999999996</v>
      </c>
      <c r="J37" s="55">
        <v>0</v>
      </c>
      <c r="K37" s="55">
        <f t="shared" si="36"/>
        <v>0</v>
      </c>
      <c r="L37" s="55">
        <f t="shared" si="37"/>
        <v>5820.7526499999994</v>
      </c>
      <c r="M37" s="102"/>
    </row>
    <row r="38" spans="1:13" s="3" customFormat="1" x14ac:dyDescent="0.3">
      <c r="A38" s="112" t="str">
        <f t="shared" si="25"/>
        <v/>
      </c>
      <c r="B38" s="22"/>
      <c r="C38" s="47" t="s">
        <v>68</v>
      </c>
      <c r="D38" s="21"/>
      <c r="E38" s="21"/>
      <c r="F38" s="55"/>
      <c r="G38" s="55"/>
      <c r="H38" s="21"/>
      <c r="I38" s="21"/>
      <c r="J38" s="55"/>
      <c r="K38" s="55"/>
      <c r="L38" s="55"/>
      <c r="M38" s="102"/>
    </row>
    <row r="39" spans="1:13" x14ac:dyDescent="0.3">
      <c r="A39" s="112">
        <f t="shared" si="25"/>
        <v>14</v>
      </c>
      <c r="B39" s="53"/>
      <c r="C39" s="35" t="s">
        <v>69</v>
      </c>
      <c r="D39" s="21">
        <v>97.32</v>
      </c>
      <c r="E39" s="21" t="s">
        <v>31</v>
      </c>
      <c r="F39" s="55">
        <v>13.4</v>
      </c>
      <c r="G39" s="55">
        <f t="shared" si="34"/>
        <v>1304.088</v>
      </c>
      <c r="H39" s="21">
        <v>21.4</v>
      </c>
      <c r="I39" s="21">
        <f t="shared" si="35"/>
        <v>2082.6479999999997</v>
      </c>
      <c r="J39" s="55">
        <v>0</v>
      </c>
      <c r="K39" s="55">
        <f t="shared" si="36"/>
        <v>0</v>
      </c>
      <c r="L39" s="55">
        <f t="shared" si="37"/>
        <v>3386.7359999999999</v>
      </c>
      <c r="M39" s="102"/>
    </row>
    <row r="40" spans="1:13" s="3" customFormat="1" ht="18" customHeight="1" x14ac:dyDescent="0.3">
      <c r="A40" s="65" t="str">
        <f>IF(E40=0,"",1+MAX(A28:A39))</f>
        <v/>
      </c>
      <c r="B40" s="103"/>
      <c r="C40" s="104"/>
      <c r="D40" s="105"/>
      <c r="E40" s="105"/>
      <c r="F40" s="105"/>
      <c r="G40" s="105"/>
      <c r="H40" s="105"/>
      <c r="I40" s="105"/>
      <c r="J40" s="105"/>
      <c r="K40" s="105" t="s">
        <v>10</v>
      </c>
      <c r="L40" s="78">
        <f>SUM(L29:L39)</f>
        <v>27210.682149999997</v>
      </c>
      <c r="M40" s="106"/>
    </row>
    <row r="41" spans="1:13" ht="18" customHeight="1" x14ac:dyDescent="0.3">
      <c r="A41" s="45" t="str">
        <f>IF(E41=0,"",1+MAX(A29:A40))</f>
        <v/>
      </c>
      <c r="B41" s="87"/>
      <c r="C41" s="107"/>
      <c r="D41" s="108"/>
      <c r="E41" s="107"/>
      <c r="F41" s="113"/>
      <c r="G41" s="79"/>
      <c r="H41" s="79"/>
      <c r="I41" s="79"/>
      <c r="J41" s="79"/>
      <c r="K41" s="79"/>
      <c r="L41" s="79"/>
      <c r="M41" s="110"/>
    </row>
    <row r="42" spans="1:13" s="3" customFormat="1" ht="18" customHeight="1" x14ac:dyDescent="0.3">
      <c r="A42" s="111" t="str">
        <f>IF(E42=0,"",1+MAX(A30:A41))</f>
        <v/>
      </c>
      <c r="B42" s="140" t="s">
        <v>34</v>
      </c>
      <c r="C42" s="140"/>
      <c r="D42" s="140"/>
      <c r="E42" s="140"/>
      <c r="F42" s="140"/>
      <c r="G42" s="140"/>
      <c r="H42" s="140"/>
      <c r="I42" s="140"/>
      <c r="J42" s="140"/>
      <c r="K42" s="140"/>
      <c r="L42" s="97"/>
      <c r="M42" s="100"/>
    </row>
    <row r="43" spans="1:13" s="3" customFormat="1" x14ac:dyDescent="0.3">
      <c r="A43" s="112" t="str">
        <f t="shared" ref="A43:A49" si="38">IF(E43=0,"",1+MAX(A38:A42))</f>
        <v/>
      </c>
      <c r="B43" s="22"/>
      <c r="C43" s="47" t="s">
        <v>51</v>
      </c>
      <c r="D43" s="21"/>
      <c r="E43" s="21"/>
      <c r="F43" s="54"/>
      <c r="G43" s="55"/>
      <c r="H43" s="55"/>
      <c r="I43" s="55"/>
      <c r="J43" s="55"/>
      <c r="K43" s="55"/>
      <c r="L43" s="96"/>
      <c r="M43" s="102"/>
    </row>
    <row r="44" spans="1:13" ht="31" x14ac:dyDescent="0.3">
      <c r="A44" s="112">
        <f t="shared" si="38"/>
        <v>15</v>
      </c>
      <c r="B44" s="53"/>
      <c r="C44" s="134" t="s">
        <v>75</v>
      </c>
      <c r="D44" s="21">
        <f>2.7*2.9</f>
        <v>7.83</v>
      </c>
      <c r="E44" s="21" t="s">
        <v>31</v>
      </c>
      <c r="F44" s="55">
        <v>41.25</v>
      </c>
      <c r="G44" s="55">
        <f t="shared" ref="G44" si="39">D44*F44</f>
        <v>322.98750000000001</v>
      </c>
      <c r="H44" s="21">
        <v>71</v>
      </c>
      <c r="I44" s="21">
        <f t="shared" ref="I44" si="40">D44*H44</f>
        <v>555.92999999999995</v>
      </c>
      <c r="J44" s="55">
        <v>0</v>
      </c>
      <c r="K44" s="55">
        <f t="shared" ref="K44" si="41">D44*J44</f>
        <v>0</v>
      </c>
      <c r="L44" s="55">
        <f t="shared" ref="L44" si="42">IF(D44="","",(G44+I44+K44))</f>
        <v>878.91750000000002</v>
      </c>
      <c r="M44" s="102"/>
    </row>
    <row r="45" spans="1:13" ht="31" x14ac:dyDescent="0.3">
      <c r="A45" s="112">
        <f t="shared" si="38"/>
        <v>16</v>
      </c>
      <c r="B45" s="53"/>
      <c r="C45" s="134" t="s">
        <v>76</v>
      </c>
      <c r="D45" s="21">
        <f>9.17*1.8</f>
        <v>16.506</v>
      </c>
      <c r="E45" s="21" t="s">
        <v>31</v>
      </c>
      <c r="F45" s="55">
        <v>41.25</v>
      </c>
      <c r="G45" s="55">
        <f t="shared" ref="G45:G49" si="43">D45*F45</f>
        <v>680.87250000000006</v>
      </c>
      <c r="H45" s="21">
        <v>71</v>
      </c>
      <c r="I45" s="21">
        <f t="shared" ref="I45:I49" si="44">D45*H45</f>
        <v>1171.9259999999999</v>
      </c>
      <c r="J45" s="55">
        <v>0</v>
      </c>
      <c r="K45" s="55">
        <f t="shared" ref="K45:K49" si="45">D45*J45</f>
        <v>0</v>
      </c>
      <c r="L45" s="55">
        <f t="shared" ref="L45:L49" si="46">IF(D45="","",(G45+I45+K45))</f>
        <v>1852.7984999999999</v>
      </c>
      <c r="M45" s="102"/>
    </row>
    <row r="46" spans="1:13" s="3" customFormat="1" x14ac:dyDescent="0.3">
      <c r="A46" s="112" t="str">
        <f t="shared" si="38"/>
        <v/>
      </c>
      <c r="B46" s="22"/>
      <c r="C46" s="47" t="s">
        <v>52</v>
      </c>
      <c r="D46" s="21"/>
      <c r="E46" s="21"/>
      <c r="F46" s="55"/>
      <c r="G46" s="55"/>
      <c r="H46" s="21"/>
      <c r="I46" s="21"/>
      <c r="J46" s="55"/>
      <c r="K46" s="55"/>
      <c r="L46" s="55"/>
      <c r="M46" s="102"/>
    </row>
    <row r="47" spans="1:13" ht="15.5" x14ac:dyDescent="0.3">
      <c r="A47" s="112">
        <f t="shared" si="38"/>
        <v>17</v>
      </c>
      <c r="B47" s="53"/>
      <c r="C47" s="134" t="s">
        <v>74</v>
      </c>
      <c r="D47" s="21">
        <v>10.08</v>
      </c>
      <c r="E47" s="21" t="s">
        <v>31</v>
      </c>
      <c r="F47" s="55">
        <v>41.25</v>
      </c>
      <c r="G47" s="55">
        <f t="shared" si="43"/>
        <v>415.8</v>
      </c>
      <c r="H47" s="21">
        <v>71</v>
      </c>
      <c r="I47" s="21">
        <f t="shared" si="44"/>
        <v>715.68</v>
      </c>
      <c r="J47" s="55">
        <v>0</v>
      </c>
      <c r="K47" s="55">
        <f t="shared" si="45"/>
        <v>0</v>
      </c>
      <c r="L47" s="55">
        <f t="shared" si="46"/>
        <v>1131.48</v>
      </c>
      <c r="M47" s="102"/>
    </row>
    <row r="48" spans="1:13" s="3" customFormat="1" x14ac:dyDescent="0.3">
      <c r="A48" s="112" t="str">
        <f t="shared" si="38"/>
        <v/>
      </c>
      <c r="B48" s="22"/>
      <c r="C48" s="47" t="s">
        <v>77</v>
      </c>
      <c r="D48" s="21"/>
      <c r="E48" s="21"/>
      <c r="F48" s="55"/>
      <c r="G48" s="55"/>
      <c r="H48" s="21"/>
      <c r="I48" s="21"/>
      <c r="J48" s="55"/>
      <c r="K48" s="55"/>
      <c r="L48" s="55"/>
      <c r="M48" s="102"/>
    </row>
    <row r="49" spans="1:13" ht="15.5" x14ac:dyDescent="0.3">
      <c r="A49" s="112">
        <f t="shared" si="38"/>
        <v>18</v>
      </c>
      <c r="B49" s="53"/>
      <c r="C49" s="133" t="s">
        <v>78</v>
      </c>
      <c r="D49" s="21">
        <v>1.72</v>
      </c>
      <c r="E49" s="21" t="s">
        <v>31</v>
      </c>
      <c r="F49" s="55">
        <v>20.52975</v>
      </c>
      <c r="G49" s="55">
        <f t="shared" si="43"/>
        <v>35.311169999999997</v>
      </c>
      <c r="H49" s="21">
        <v>44.15</v>
      </c>
      <c r="I49" s="21">
        <f t="shared" si="44"/>
        <v>75.938000000000002</v>
      </c>
      <c r="J49" s="55">
        <v>0</v>
      </c>
      <c r="K49" s="55">
        <f t="shared" si="45"/>
        <v>0</v>
      </c>
      <c r="L49" s="55">
        <f t="shared" si="46"/>
        <v>111.24916999999999</v>
      </c>
      <c r="M49" s="102"/>
    </row>
    <row r="50" spans="1:13" s="3" customFormat="1" ht="18" customHeight="1" x14ac:dyDescent="0.3">
      <c r="A50" s="65" t="str">
        <f>IF(E50=0,"",1+MAX(#REF!))</f>
        <v/>
      </c>
      <c r="B50" s="103"/>
      <c r="C50" s="104"/>
      <c r="D50" s="105"/>
      <c r="E50" s="105"/>
      <c r="F50" s="105"/>
      <c r="G50" s="105"/>
      <c r="H50" s="105"/>
      <c r="I50" s="105"/>
      <c r="J50" s="105"/>
      <c r="K50" s="105" t="s">
        <v>10</v>
      </c>
      <c r="L50" s="78">
        <f>SUM(L42:L49)</f>
        <v>3974.44517</v>
      </c>
      <c r="M50" s="106"/>
    </row>
    <row r="51" spans="1:13" ht="18" customHeight="1" x14ac:dyDescent="0.3">
      <c r="A51" s="146"/>
      <c r="B51" s="147"/>
      <c r="C51" s="147"/>
      <c r="D51" s="147"/>
      <c r="E51" s="147"/>
      <c r="F51" s="147"/>
      <c r="G51" s="147"/>
      <c r="H51" s="147"/>
      <c r="I51" s="147"/>
      <c r="J51" s="87"/>
      <c r="K51" s="87"/>
      <c r="L51" s="79"/>
      <c r="M51" s="110"/>
    </row>
    <row r="52" spans="1:13" s="61" customFormat="1" ht="20.149999999999999" customHeight="1" x14ac:dyDescent="0.3">
      <c r="A52" s="150" t="s">
        <v>39</v>
      </c>
      <c r="B52" s="151"/>
      <c r="C52" s="151"/>
      <c r="D52" s="151"/>
      <c r="E52" s="151"/>
      <c r="F52" s="151"/>
      <c r="G52" s="151"/>
      <c r="H52" s="151"/>
      <c r="I52" s="151"/>
      <c r="J52" s="152"/>
      <c r="K52" s="64"/>
      <c r="L52" s="98">
        <f>SUM(L11:L51)/2</f>
        <v>53077.224409999988</v>
      </c>
      <c r="M52" s="114"/>
    </row>
    <row r="53" spans="1:13" s="61" customFormat="1" ht="20.149999999999999" customHeight="1" x14ac:dyDescent="0.3">
      <c r="A53" s="150" t="s">
        <v>40</v>
      </c>
      <c r="B53" s="151"/>
      <c r="C53" s="151"/>
      <c r="D53" s="151"/>
      <c r="E53" s="151"/>
      <c r="F53" s="151"/>
      <c r="G53" s="151"/>
      <c r="H53" s="151"/>
      <c r="I53" s="151"/>
      <c r="J53" s="152"/>
      <c r="K53" s="64">
        <v>0.15</v>
      </c>
      <c r="L53" s="98">
        <f>$L$52*K53</f>
        <v>7961.583661499998</v>
      </c>
      <c r="M53" s="114"/>
    </row>
    <row r="54" spans="1:13" s="61" customFormat="1" ht="20.149999999999999" customHeight="1" x14ac:dyDescent="0.3">
      <c r="A54" s="153" t="s">
        <v>41</v>
      </c>
      <c r="B54" s="154"/>
      <c r="C54" s="154"/>
      <c r="D54" s="154"/>
      <c r="E54" s="154"/>
      <c r="F54" s="154"/>
      <c r="G54" s="154"/>
      <c r="H54" s="154"/>
      <c r="I54" s="154"/>
      <c r="J54" s="155"/>
      <c r="K54" s="126"/>
      <c r="L54" s="127">
        <f>L52+L53</f>
        <v>61038.808071499989</v>
      </c>
      <c r="M54" s="128"/>
    </row>
    <row r="55" spans="1:13" s="61" customFormat="1" ht="20.149999999999999" customHeight="1" x14ac:dyDescent="0.3">
      <c r="A55" s="150" t="s">
        <v>42</v>
      </c>
      <c r="B55" s="151"/>
      <c r="C55" s="151"/>
      <c r="D55" s="151"/>
      <c r="E55" s="151"/>
      <c r="F55" s="151"/>
      <c r="G55" s="151"/>
      <c r="H55" s="151"/>
      <c r="I55" s="151"/>
      <c r="J55" s="152"/>
      <c r="K55" s="64">
        <v>0.1</v>
      </c>
      <c r="L55" s="98">
        <f>L54*K55</f>
        <v>6103.8808071499989</v>
      </c>
      <c r="M55" s="114"/>
    </row>
    <row r="56" spans="1:13" s="3" customFormat="1" ht="20.149999999999999" customHeight="1" x14ac:dyDescent="0.3">
      <c r="A56" s="148" t="s">
        <v>43</v>
      </c>
      <c r="B56" s="149"/>
      <c r="C56" s="149"/>
      <c r="D56" s="149"/>
      <c r="E56" s="149"/>
      <c r="F56" s="149"/>
      <c r="G56" s="149"/>
      <c r="H56" s="149"/>
      <c r="I56" s="149"/>
      <c r="J56" s="66"/>
      <c r="K56" s="66"/>
      <c r="L56" s="124">
        <f>L54+L55</f>
        <v>67142.688878649991</v>
      </c>
      <c r="M56" s="67"/>
    </row>
    <row r="57" spans="1:13" ht="20.149999999999999" customHeight="1" x14ac:dyDescent="0.3">
      <c r="A57" s="44" t="s">
        <v>19</v>
      </c>
      <c r="B57" s="109"/>
      <c r="C57" s="80"/>
      <c r="D57" s="115"/>
      <c r="E57" s="80"/>
      <c r="F57" s="80"/>
      <c r="G57" s="80"/>
      <c r="H57" s="80"/>
      <c r="I57" s="80"/>
      <c r="J57" s="80"/>
      <c r="K57" s="80"/>
      <c r="L57" s="125"/>
      <c r="M57" s="24"/>
    </row>
    <row r="58" spans="1:13" ht="30" customHeight="1" x14ac:dyDescent="0.3">
      <c r="A58" s="43"/>
      <c r="B58" s="144" t="s">
        <v>36</v>
      </c>
      <c r="C58" s="144"/>
      <c r="D58" s="144"/>
      <c r="E58" s="144"/>
      <c r="F58" s="144"/>
      <c r="G58" s="144"/>
      <c r="H58" s="144"/>
      <c r="I58" s="144"/>
      <c r="J58" s="144"/>
      <c r="K58" s="144"/>
      <c r="L58" s="81"/>
      <c r="M58" s="34"/>
    </row>
    <row r="59" spans="1:13" ht="20.149999999999999" customHeight="1" x14ac:dyDescent="0.3">
      <c r="A59" s="43"/>
      <c r="B59" s="116"/>
      <c r="C59" s="117"/>
      <c r="D59" s="118"/>
      <c r="E59" s="80"/>
      <c r="F59" s="80"/>
      <c r="G59" s="80"/>
      <c r="H59" s="80"/>
      <c r="I59" s="80"/>
      <c r="J59" s="80"/>
      <c r="K59" s="80"/>
      <c r="L59" s="80"/>
      <c r="M59" s="24"/>
    </row>
    <row r="60" spans="1:13" ht="20.149999999999999" customHeight="1" x14ac:dyDescent="0.3">
      <c r="A60" s="43"/>
      <c r="C60" s="119" t="s">
        <v>21</v>
      </c>
      <c r="D60" s="7"/>
      <c r="I60" s="119" t="s">
        <v>22</v>
      </c>
      <c r="J60" s="115"/>
      <c r="K60" s="80"/>
      <c r="L60" s="80"/>
      <c r="M60" s="24"/>
    </row>
    <row r="61" spans="1:13" ht="19.75" customHeight="1" x14ac:dyDescent="0.3">
      <c r="A61" s="46"/>
      <c r="B61" s="7">
        <v>1</v>
      </c>
      <c r="C61" s="120" t="s">
        <v>23</v>
      </c>
      <c r="D61" s="7"/>
      <c r="I61" s="121" t="s">
        <v>54</v>
      </c>
      <c r="J61" s="115"/>
      <c r="K61" s="80"/>
      <c r="L61" s="81"/>
      <c r="M61" s="34"/>
    </row>
    <row r="62" spans="1:13" ht="20.149999999999999" customHeight="1" x14ac:dyDescent="0.3">
      <c r="A62" s="43"/>
      <c r="C62" s="121"/>
      <c r="D62" s="121"/>
      <c r="I62" s="121" t="s">
        <v>55</v>
      </c>
      <c r="J62" s="115"/>
      <c r="K62" s="80"/>
      <c r="L62" s="81"/>
      <c r="M62" s="34"/>
    </row>
    <row r="63" spans="1:13" ht="20.149999999999999" customHeight="1" x14ac:dyDescent="0.3">
      <c r="A63" s="43"/>
      <c r="D63" s="118"/>
      <c r="I63" s="121" t="s">
        <v>47</v>
      </c>
      <c r="J63" s="122"/>
      <c r="K63" s="80"/>
      <c r="L63" s="80"/>
      <c r="M63" s="24"/>
    </row>
    <row r="64" spans="1:13" ht="20.149999999999999" customHeight="1" x14ac:dyDescent="0.3">
      <c r="A64" s="43"/>
      <c r="C64" s="123"/>
      <c r="D64" s="118"/>
      <c r="I64" s="121" t="s">
        <v>24</v>
      </c>
      <c r="J64" s="12"/>
      <c r="K64" s="80"/>
      <c r="L64" s="80"/>
      <c r="M64" s="24"/>
    </row>
    <row r="65" spans="1:13" ht="20.149999999999999" customHeight="1" x14ac:dyDescent="0.3">
      <c r="A65" s="43"/>
      <c r="D65" s="118"/>
      <c r="I65" s="121" t="s">
        <v>56</v>
      </c>
      <c r="J65" s="12"/>
      <c r="K65" s="80"/>
      <c r="L65" s="81"/>
      <c r="M65" s="34"/>
    </row>
    <row r="66" spans="1:13" ht="20.149999999999999" customHeight="1" x14ac:dyDescent="0.3">
      <c r="A66" s="43"/>
      <c r="C66" s="117"/>
      <c r="D66" s="118"/>
      <c r="F66" s="80"/>
      <c r="G66" s="80"/>
      <c r="H66" s="80"/>
      <c r="I66" s="121" t="s">
        <v>25</v>
      </c>
      <c r="J66" s="12"/>
      <c r="K66" s="80"/>
      <c r="L66" s="81"/>
      <c r="M66" s="34"/>
    </row>
    <row r="67" spans="1:13" ht="20.149999999999999" customHeight="1" x14ac:dyDescent="0.3">
      <c r="A67" s="43"/>
      <c r="C67" s="117"/>
      <c r="D67" s="118"/>
      <c r="F67" s="80"/>
      <c r="G67" s="80"/>
      <c r="H67" s="80"/>
      <c r="I67" s="121" t="s">
        <v>26</v>
      </c>
      <c r="J67" s="12"/>
      <c r="K67" s="80"/>
      <c r="L67" s="80"/>
      <c r="M67" s="24"/>
    </row>
    <row r="68" spans="1:13" ht="20.149999999999999" customHeight="1" x14ac:dyDescent="0.3">
      <c r="A68" s="43"/>
      <c r="C68" s="117"/>
      <c r="D68" s="118"/>
      <c r="F68" s="80"/>
      <c r="G68" s="80"/>
      <c r="H68" s="80"/>
      <c r="J68" s="12"/>
      <c r="K68" s="80"/>
      <c r="L68" s="80"/>
      <c r="M68" s="24"/>
    </row>
    <row r="69" spans="1:13" ht="15.75" customHeight="1" x14ac:dyDescent="0.3">
      <c r="A69" s="43"/>
      <c r="B69" s="116"/>
      <c r="C69" s="117"/>
      <c r="D69" s="118"/>
      <c r="E69" s="80"/>
      <c r="F69" s="80"/>
      <c r="G69" s="80"/>
      <c r="H69" s="80"/>
      <c r="I69" s="80"/>
      <c r="J69" s="80"/>
      <c r="K69" s="80"/>
      <c r="L69" s="81"/>
      <c r="M69" s="34"/>
    </row>
    <row r="70" spans="1:13" ht="15.75" customHeight="1" thickBot="1" x14ac:dyDescent="0.35">
      <c r="A70" s="10"/>
      <c r="B70" s="11"/>
      <c r="C70" s="25"/>
      <c r="D70" s="26"/>
      <c r="E70" s="25"/>
      <c r="F70" s="25"/>
      <c r="G70" s="25"/>
      <c r="H70" s="25"/>
      <c r="I70" s="25"/>
      <c r="J70" s="25"/>
      <c r="K70" s="25"/>
      <c r="L70" s="80"/>
      <c r="M70" s="27"/>
    </row>
  </sheetData>
  <mergeCells count="23">
    <mergeCell ref="B58:K58"/>
    <mergeCell ref="G8:H8"/>
    <mergeCell ref="I5:J5"/>
    <mergeCell ref="I6:J6"/>
    <mergeCell ref="I8:J8"/>
    <mergeCell ref="I7:J7"/>
    <mergeCell ref="A51:I51"/>
    <mergeCell ref="A56:I56"/>
    <mergeCell ref="A52:J52"/>
    <mergeCell ref="A53:J53"/>
    <mergeCell ref="A54:J54"/>
    <mergeCell ref="A55:J55"/>
    <mergeCell ref="B29:K29"/>
    <mergeCell ref="B42:K42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