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614A7FFD-BBB8-4DCF-B882-4B2BDAA31F4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UMMARY" sheetId="3" r:id="rId1"/>
    <sheet name="MATERIAL TAKE-OFF" sheetId="1" r:id="rId2"/>
  </sheets>
  <definedNames>
    <definedName name="_xlnm._FilterDatabase" localSheetId="1" hidden="1">'MATERIAL TAKE-OFF'!$A$10:$L$13</definedName>
    <definedName name="_xlnm.Print_Area" localSheetId="1">'MATERIAL TAKE-OFF'!$A$2:$M$53</definedName>
    <definedName name="_xlnm.Print_Area" localSheetId="0">SUMMARY!$A$1:$M$18</definedName>
    <definedName name="_xlnm.Print_Titles" localSheetId="1">'MATERIAL TAKE-OFF'!$1:$10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9" i="1" l="1"/>
  <c r="A21" i="1"/>
  <c r="A23" i="1"/>
  <c r="A25" i="1"/>
  <c r="A27" i="1"/>
  <c r="A29" i="1"/>
  <c r="A31" i="1"/>
  <c r="K32" i="1"/>
  <c r="I32" i="1"/>
  <c r="G32" i="1"/>
  <c r="D26" i="1"/>
  <c r="I26" i="1" s="1"/>
  <c r="D24" i="1"/>
  <c r="D22" i="1"/>
  <c r="I22" i="1" s="1"/>
  <c r="D20" i="1"/>
  <c r="K20" i="1" s="1"/>
  <c r="D18" i="1"/>
  <c r="I18" i="1" s="1"/>
  <c r="K30" i="1"/>
  <c r="I30" i="1"/>
  <c r="G30" i="1"/>
  <c r="K28" i="1"/>
  <c r="I28" i="1"/>
  <c r="G28" i="1"/>
  <c r="L32" i="1" l="1"/>
  <c r="G22" i="1"/>
  <c r="K26" i="1"/>
  <c r="L28" i="1"/>
  <c r="G20" i="1"/>
  <c r="I20" i="1"/>
  <c r="L30" i="1"/>
  <c r="G26" i="1"/>
  <c r="G24" i="1"/>
  <c r="I24" i="1"/>
  <c r="K24" i="1"/>
  <c r="K22" i="1"/>
  <c r="K18" i="1"/>
  <c r="G18" i="1"/>
  <c r="L22" i="1" l="1"/>
  <c r="L26" i="1"/>
  <c r="L20" i="1"/>
  <c r="L24" i="1"/>
  <c r="L18" i="1"/>
  <c r="L33" i="1" s="1"/>
  <c r="K12" i="1" l="1"/>
  <c r="I12" i="1"/>
  <c r="G12" i="1"/>
  <c r="L12" i="1" l="1"/>
  <c r="A16" i="1"/>
  <c r="L13" i="1" l="1"/>
  <c r="C11" i="3" s="1"/>
  <c r="L35" i="1"/>
  <c r="B9" i="1"/>
  <c r="A13" i="1"/>
  <c r="A14" i="1"/>
  <c r="A15" i="1"/>
  <c r="A33" i="1"/>
  <c r="C12" i="3" l="1"/>
  <c r="D12" i="3" l="1"/>
  <c r="L36" i="1" l="1"/>
  <c r="L37" i="1" s="1"/>
  <c r="L38" i="1" l="1"/>
  <c r="L39" i="1" s="1"/>
  <c r="B5" i="1" l="1"/>
  <c r="B3" i="1"/>
  <c r="D11" i="3" l="1"/>
  <c r="D13" i="3" s="1"/>
  <c r="D15" i="3" s="1"/>
  <c r="D16" i="3" l="1"/>
  <c r="D17" i="3"/>
  <c r="D18" i="3" l="1"/>
  <c r="A17" i="1" l="1"/>
  <c r="A20" i="1" l="1"/>
  <c r="A22" i="1" s="1"/>
  <c r="C13" i="3"/>
  <c r="C15" i="3" s="1"/>
  <c r="C16" i="3" s="1"/>
  <c r="C17" i="3" s="1"/>
  <c r="C18" i="3" s="1"/>
  <c r="A24" i="1" l="1"/>
  <c r="A26" i="1" l="1"/>
  <c r="A28" i="1" s="1"/>
  <c r="A30" i="1" l="1"/>
  <c r="A32" i="1" s="1"/>
</calcChain>
</file>

<file path=xl/sharedStrings.xml><?xml version="1.0" encoding="utf-8"?>
<sst xmlns="http://schemas.openxmlformats.org/spreadsheetml/2006/main" count="84" uniqueCount="63">
  <si>
    <t>DESCRIPTION</t>
  </si>
  <si>
    <t>QUANTITY</t>
  </si>
  <si>
    <t>UNIT</t>
  </si>
  <si>
    <t>SR #</t>
  </si>
  <si>
    <t>SUB COST</t>
  </si>
  <si>
    <t>DIVISION NO.</t>
  </si>
  <si>
    <t>TOTAL DIV. COST</t>
  </si>
  <si>
    <t>Date:</t>
  </si>
  <si>
    <t>Scope:</t>
  </si>
  <si>
    <t>SUBTOTAL</t>
  </si>
  <si>
    <t xml:space="preserve">Project: </t>
  </si>
  <si>
    <t>MATERIAL RATE</t>
  </si>
  <si>
    <t>EQUIPMENT RATE</t>
  </si>
  <si>
    <t>No. of Floors:</t>
  </si>
  <si>
    <t>Address:</t>
  </si>
  <si>
    <t>TOTAL LABOUR COST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</si>
  <si>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</si>
  <si>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</si>
  <si>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</si>
  <si>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</si>
  <si>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</si>
  <si>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</si>
  <si>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</si>
  <si>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</si>
  <si>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</si>
  <si>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</si>
  <si>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t>Building GSF</t>
  </si>
  <si>
    <t>TOTAL DIV. COST (PER SF)</t>
  </si>
  <si>
    <t>01. OVERHEAD AND PREMLIMINARIES</t>
  </si>
  <si>
    <t>Overhead and Preliminaries</t>
  </si>
  <si>
    <t>M2</t>
  </si>
  <si>
    <t>12. INSULATION</t>
  </si>
  <si>
    <t>M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</si>
  <si>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Cordell Platinum online i.e. the standard pricing. So, it is preferred to review the prices.</t>
    </r>
  </si>
  <si>
    <t>LABOR RATE</t>
  </si>
  <si>
    <t>REF. SHEET #</t>
  </si>
  <si>
    <t>SUBTOTAL CONSTRUCTION COST</t>
  </si>
  <si>
    <t>PROFIT</t>
  </si>
  <si>
    <t>TOTAL PROJECT COST</t>
  </si>
  <si>
    <t>GST</t>
  </si>
  <si>
    <t>TOTAL PROJECT COST INCL. GST</t>
  </si>
  <si>
    <t>Insulation</t>
  </si>
  <si>
    <r>
      <rPr>
        <b/>
        <sz val="11"/>
        <color rgb="FF000000"/>
        <rFont val="Arial"/>
        <family val="2"/>
      </rPr>
      <t xml:space="preserve">M </t>
    </r>
    <r>
      <rPr>
        <sz val="11"/>
        <color rgb="FF000000"/>
        <rFont val="Arial"/>
        <family val="2"/>
      </rPr>
      <t>= Meter</t>
    </r>
  </si>
  <si>
    <t>NOTE / REMARKS</t>
  </si>
  <si>
    <t>Sealent</t>
  </si>
  <si>
    <r>
      <rPr>
        <b/>
        <sz val="11"/>
        <color rgb="FF000000"/>
        <rFont val="Arial"/>
        <family val="2"/>
      </rPr>
      <t>KG's</t>
    </r>
    <r>
      <rPr>
        <sz val="11"/>
        <color rgb="FF000000"/>
        <rFont val="Arial"/>
        <family val="2"/>
      </rPr>
      <t xml:space="preserve"> = Kilogram</t>
    </r>
  </si>
  <si>
    <r>
      <rPr>
        <b/>
        <sz val="11"/>
        <color rgb="FF000000"/>
        <rFont val="Arial"/>
        <family val="2"/>
      </rPr>
      <t>M2</t>
    </r>
    <r>
      <rPr>
        <sz val="11"/>
        <color rgb="FF000000"/>
        <rFont val="Arial"/>
        <family val="2"/>
      </rPr>
      <t xml:space="preserve">= Meter Square </t>
    </r>
  </si>
  <si>
    <r>
      <rPr>
        <b/>
        <sz val="11"/>
        <color rgb="FF000000"/>
        <rFont val="Arial"/>
        <family val="2"/>
      </rPr>
      <t xml:space="preserve">M3 </t>
    </r>
    <r>
      <rPr>
        <sz val="11"/>
        <color rgb="FF000000"/>
        <rFont val="Arial"/>
        <family val="2"/>
      </rPr>
      <t xml:space="preserve">= Meter Cube </t>
    </r>
  </si>
  <si>
    <t>Walls</t>
  </si>
  <si>
    <t>Wall Type 2</t>
  </si>
  <si>
    <t>INS01: Wall Cavity Insulation
Manuf/Supplier: Foilboard</t>
  </si>
  <si>
    <t>Wall Type 3</t>
  </si>
  <si>
    <t>Wall Type 4</t>
  </si>
  <si>
    <t>Wall Type 12</t>
  </si>
  <si>
    <t xml:space="preserve">Wall Type 15 </t>
  </si>
  <si>
    <t>Slab Insulation</t>
  </si>
  <si>
    <t>INS02: Slab Insulation
Manuf/ Supplier: Foilboard</t>
  </si>
  <si>
    <t>Ceiling Insulation</t>
  </si>
  <si>
    <t>INS02: Ceiling  Insulation
Manuf/ Supplier: Foilboard</t>
  </si>
  <si>
    <t>INSULATION</t>
  </si>
  <si>
    <t>A-101
A-103</t>
  </si>
  <si>
    <t>S-201</t>
  </si>
  <si>
    <t>A-103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</si>
</sst>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&quot;$&quot;#,##0"/>
    <numFmt numFmtId="165" formatCode="_(&quot;$&quot;* #,##0_);_(&quot;$&quot;* \(#,##0\);_(&quot;$&quot;* &quot;-&quot;??_);_(@_)"/>
    <numFmt numFmtId="166" formatCode="[$$-409]#,##0"/>
    <numFmt numFmtId="167" formatCode="&quot;$&quot;#,##0.00"/>
  </numFmts>
  <fonts count="25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-0.249977111117893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1" fontId="1" fillId="3" borderId="1">
      <alignment horizontal="center" vertical="center"/>
    </xf>
    <xf numFmtId="4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6">
      <alignment horizontal="left" vertical="center" wrapText="1"/>
    </xf>
    <xf numFmtId="39" fontId="4" fillId="0" borderId="16">
      <alignment horizontal="left" vertical="center" wrapText="1"/>
    </xf>
  </cellStyleXfs>
  <cellXfs count="158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7" fillId="0" borderId="9" xfId="0" applyFont="1" applyBorder="1" applyAlignment="1">
      <alignment vertical="center"/>
    </xf>
    <xf numFmtId="0" fontId="9" fillId="3" borderId="9" xfId="0" applyFont="1" applyFill="1" applyBorder="1" applyAlignment="1">
      <alignment horizontal="right" vertical="center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39" fontId="2" fillId="0" borderId="1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5" fontId="7" fillId="3" borderId="0" xfId="0" applyNumberFormat="1" applyFont="1" applyFill="1"/>
    <xf numFmtId="0" fontId="7" fillId="0" borderId="2" xfId="0" applyFont="1" applyBorder="1" applyAlignment="1">
      <alignment vertical="center"/>
    </xf>
    <xf numFmtId="167" fontId="2" fillId="0" borderId="9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5" fontId="8" fillId="3" borderId="9" xfId="0" applyNumberFormat="1" applyFont="1" applyFill="1" applyBorder="1" applyAlignment="1">
      <alignment horizontal="right"/>
    </xf>
    <xf numFmtId="0" fontId="9" fillId="8" borderId="10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7" fillId="3" borderId="6" xfId="0" applyFont="1" applyFill="1" applyBorder="1" applyAlignment="1">
      <alignment vertical="center"/>
    </xf>
    <xf numFmtId="0" fontId="17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20" fillId="0" borderId="6" xfId="0" applyFont="1" applyBorder="1"/>
    <xf numFmtId="39" fontId="9" fillId="7" borderId="1" xfId="4" applyFont="1" applyFill="1" applyBorder="1">
      <alignment horizontal="left" vertical="center" wrapText="1"/>
    </xf>
    <xf numFmtId="165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5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2" fontId="7" fillId="0" borderId="1" xfId="0" applyNumberFormat="1" applyFont="1" applyBorder="1" applyAlignment="1">
      <alignment horizontal="center" vertical="center"/>
    </xf>
    <xf numFmtId="167" fontId="7" fillId="0" borderId="1" xfId="0" applyNumberFormat="1" applyFont="1" applyBorder="1" applyAlignment="1">
      <alignment horizontal="center" vertical="center"/>
    </xf>
    <xf numFmtId="0" fontId="9" fillId="8" borderId="20" xfId="0" applyFont="1" applyFill="1" applyBorder="1" applyAlignment="1">
      <alignment horizontal="center" vertical="center"/>
    </xf>
    <xf numFmtId="0" fontId="2" fillId="8" borderId="21" xfId="0" applyFont="1" applyFill="1" applyBorder="1" applyAlignment="1">
      <alignment vertical="center"/>
    </xf>
    <xf numFmtId="165" fontId="7" fillId="8" borderId="21" xfId="0" applyNumberFormat="1" applyFont="1" applyFill="1" applyBorder="1"/>
    <xf numFmtId="44" fontId="7" fillId="8" borderId="22" xfId="0" applyNumberFormat="1" applyFont="1" applyFill="1" applyBorder="1"/>
    <xf numFmtId="44" fontId="7" fillId="8" borderId="11" xfId="0" applyNumberFormat="1" applyFont="1" applyFill="1" applyBorder="1"/>
    <xf numFmtId="0" fontId="6" fillId="0" borderId="0" xfId="0" applyFont="1" applyAlignment="1">
      <alignment vertical="center"/>
    </xf>
    <xf numFmtId="0" fontId="12" fillId="9" borderId="6" xfId="0" applyFont="1" applyFill="1" applyBorder="1" applyAlignment="1">
      <alignment vertical="center"/>
    </xf>
    <xf numFmtId="0" fontId="10" fillId="9" borderId="11" xfId="3" applyFont="1" applyFill="1" applyBorder="1" applyAlignment="1">
      <alignment horizontal="center" vertical="center" wrapText="1"/>
    </xf>
    <xf numFmtId="9" fontId="22" fillId="9" borderId="5" xfId="0" applyNumberFormat="1" applyFont="1" applyFill="1" applyBorder="1" applyAlignment="1">
      <alignment horizontal="center" vertical="center"/>
    </xf>
    <xf numFmtId="0" fontId="9" fillId="10" borderId="6" xfId="0" applyFont="1" applyFill="1" applyBorder="1" applyAlignment="1">
      <alignment vertical="center"/>
    </xf>
    <xf numFmtId="0" fontId="8" fillId="10" borderId="4" xfId="0" applyFont="1" applyFill="1" applyBorder="1" applyAlignment="1">
      <alignment horizontal="center" vertical="center"/>
    </xf>
    <xf numFmtId="164" fontId="8" fillId="10" borderId="11" xfId="0" applyNumberFormat="1" applyFont="1" applyFill="1" applyBorder="1" applyAlignment="1">
      <alignment horizontal="center" vertical="center"/>
    </xf>
    <xf numFmtId="0" fontId="10" fillId="9" borderId="23" xfId="0" applyFont="1" applyFill="1" applyBorder="1" applyAlignment="1">
      <alignment horizontal="center" vertical="center"/>
    </xf>
    <xf numFmtId="0" fontId="10" fillId="9" borderId="24" xfId="0" applyFont="1" applyFill="1" applyBorder="1" applyAlignment="1">
      <alignment horizontal="center" vertical="center" wrapText="1"/>
    </xf>
    <xf numFmtId="0" fontId="10" fillId="9" borderId="25" xfId="0" applyFont="1" applyFill="1" applyBorder="1" applyAlignment="1">
      <alignment horizontal="center" vertical="center" wrapText="1"/>
    </xf>
    <xf numFmtId="0" fontId="7" fillId="9" borderId="0" xfId="0" applyFont="1" applyFill="1"/>
    <xf numFmtId="165" fontId="9" fillId="10" borderId="19" xfId="2" applyNumberFormat="1" applyFont="1" applyFill="1" applyBorder="1" applyAlignment="1">
      <alignment vertical="center"/>
    </xf>
    <xf numFmtId="165" fontId="9" fillId="10" borderId="7" xfId="2" applyNumberFormat="1" applyFont="1" applyFill="1" applyBorder="1" applyAlignment="1">
      <alignment vertical="center"/>
    </xf>
    <xf numFmtId="0" fontId="10" fillId="9" borderId="6" xfId="0" applyFont="1" applyFill="1" applyBorder="1" applyAlignment="1">
      <alignment horizontal="center" vertical="center"/>
    </xf>
    <xf numFmtId="9" fontId="10" fillId="9" borderId="0" xfId="0" applyNumberFormat="1" applyFont="1" applyFill="1" applyAlignment="1">
      <alignment horizontal="center" vertical="center"/>
    </xf>
    <xf numFmtId="165" fontId="23" fillId="9" borderId="9" xfId="2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167" fontId="9" fillId="10" borderId="0" xfId="0" applyNumberFormat="1" applyFont="1" applyFill="1" applyAlignment="1">
      <alignment vertical="center"/>
    </xf>
    <xf numFmtId="164" fontId="7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centerContinuous" vertical="center"/>
    </xf>
    <xf numFmtId="167" fontId="2" fillId="0" borderId="0" xfId="0" applyNumberFormat="1" applyFont="1" applyAlignment="1">
      <alignment horizontal="centerContinuous" vertical="center"/>
    </xf>
    <xf numFmtId="0" fontId="10" fillId="9" borderId="29" xfId="3" applyFont="1" applyFill="1" applyBorder="1" applyAlignment="1">
      <alignment horizontal="center" vertical="center"/>
    </xf>
    <xf numFmtId="0" fontId="10" fillId="9" borderId="30" xfId="3" applyFont="1" applyFill="1" applyBorder="1" applyAlignment="1">
      <alignment horizontal="center" vertical="center" wrapText="1"/>
    </xf>
    <xf numFmtId="0" fontId="10" fillId="9" borderId="30" xfId="3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left" vertical="center"/>
    </xf>
    <xf numFmtId="14" fontId="9" fillId="3" borderId="31" xfId="0" applyNumberFormat="1" applyFont="1" applyFill="1" applyBorder="1" applyAlignment="1">
      <alignment horizontal="left" vertical="center"/>
    </xf>
    <xf numFmtId="0" fontId="7" fillId="0" borderId="31" xfId="0" applyFont="1" applyBorder="1" applyAlignment="1">
      <alignment vertical="center"/>
    </xf>
    <xf numFmtId="0" fontId="9" fillId="3" borderId="31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vertical="center"/>
    </xf>
    <xf numFmtId="0" fontId="10" fillId="9" borderId="32" xfId="3" applyFont="1" applyFill="1" applyBorder="1" applyAlignment="1">
      <alignment horizontal="center" vertical="center" wrapText="1"/>
    </xf>
    <xf numFmtId="0" fontId="10" fillId="9" borderId="27" xfId="0" applyFont="1" applyFill="1" applyBorder="1" applyAlignment="1">
      <alignment vertical="center"/>
    </xf>
    <xf numFmtId="167" fontId="7" fillId="0" borderId="5" xfId="0" applyNumberFormat="1" applyFont="1" applyBorder="1" applyAlignment="1">
      <alignment horizontal="center" vertical="center"/>
    </xf>
    <xf numFmtId="0" fontId="10" fillId="9" borderId="5" xfId="0" applyFont="1" applyFill="1" applyBorder="1" applyAlignment="1">
      <alignment vertical="center"/>
    </xf>
    <xf numFmtId="166" fontId="22" fillId="9" borderId="28" xfId="0" applyNumberFormat="1" applyFont="1" applyFill="1" applyBorder="1" applyAlignment="1">
      <alignment horizontal="center" vertical="center"/>
    </xf>
    <xf numFmtId="0" fontId="8" fillId="0" borderId="33" xfId="0" applyFont="1" applyBorder="1" applyAlignment="1">
      <alignment horizontal="left" vertical="center"/>
    </xf>
    <xf numFmtId="0" fontId="10" fillId="9" borderId="11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167" fontId="7" fillId="0" borderId="11" xfId="0" applyNumberFormat="1" applyFont="1" applyBorder="1" applyAlignment="1">
      <alignment horizontal="center" vertical="center"/>
    </xf>
    <xf numFmtId="0" fontId="9" fillId="10" borderId="0" xfId="0" applyFont="1" applyFill="1" applyAlignment="1">
      <alignment horizontal="center" vertical="center"/>
    </xf>
    <xf numFmtId="0" fontId="9" fillId="10" borderId="0" xfId="0" applyFont="1" applyFill="1" applyAlignment="1">
      <alignment horizontal="left" vertical="center"/>
    </xf>
    <xf numFmtId="0" fontId="9" fillId="10" borderId="0" xfId="0" applyFont="1" applyFill="1" applyAlignment="1">
      <alignment vertical="center"/>
    </xf>
    <xf numFmtId="167" fontId="9" fillId="10" borderId="11" xfId="0" applyNumberFormat="1" applyFont="1" applyFill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164" fontId="7" fillId="0" borderId="11" xfId="0" applyNumberFormat="1" applyFont="1" applyBorder="1" applyAlignment="1">
      <alignment horizontal="right" vertical="center"/>
    </xf>
    <xf numFmtId="0" fontId="12" fillId="9" borderId="10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 wrapText="1"/>
    </xf>
    <xf numFmtId="2" fontId="7" fillId="0" borderId="0" xfId="0" applyNumberFormat="1" applyFont="1" applyAlignment="1">
      <alignment horizontal="right" vertical="center"/>
    </xf>
    <xf numFmtId="166" fontId="22" fillId="9" borderId="1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centerContinuous" vertical="center"/>
    </xf>
    <xf numFmtId="0" fontId="16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20" fillId="0" borderId="0" xfId="0" applyFont="1"/>
    <xf numFmtId="0" fontId="20" fillId="0" borderId="0" xfId="0" applyFont="1" applyAlignment="1">
      <alignment horizontal="left" vertical="center"/>
    </xf>
    <xf numFmtId="0" fontId="7" fillId="0" borderId="0" xfId="0" applyFont="1"/>
    <xf numFmtId="0" fontId="21" fillId="0" borderId="0" xfId="0" applyFont="1" applyAlignment="1">
      <alignment vertical="center"/>
    </xf>
    <xf numFmtId="164" fontId="8" fillId="10" borderId="28" xfId="0" applyNumberFormat="1" applyFont="1" applyFill="1" applyBorder="1" applyAlignment="1">
      <alignment horizontal="center" vertical="center"/>
    </xf>
    <xf numFmtId="0" fontId="2" fillId="0" borderId="27" xfId="0" applyFont="1" applyBorder="1" applyAlignment="1">
      <alignment horizontal="centerContinuous" vertical="center"/>
    </xf>
    <xf numFmtId="9" fontId="24" fillId="11" borderId="5" xfId="0" applyNumberFormat="1" applyFont="1" applyFill="1" applyBorder="1" applyAlignment="1">
      <alignment horizontal="center" vertical="center"/>
    </xf>
    <xf numFmtId="166" fontId="24" fillId="11" borderId="28" xfId="0" applyNumberFormat="1" applyFont="1" applyFill="1" applyBorder="1" applyAlignment="1">
      <alignment horizontal="center" vertical="center"/>
    </xf>
    <xf numFmtId="166" fontId="22" fillId="11" borderId="11" xfId="0" applyNumberFormat="1" applyFont="1" applyFill="1" applyBorder="1" applyAlignment="1">
      <alignment horizontal="center" vertical="center"/>
    </xf>
    <xf numFmtId="0" fontId="8" fillId="11" borderId="6" xfId="0" applyFont="1" applyFill="1" applyBorder="1" applyAlignment="1">
      <alignment horizontal="center" vertical="center"/>
    </xf>
    <xf numFmtId="9" fontId="8" fillId="11" borderId="0" xfId="0" applyNumberFormat="1" applyFont="1" applyFill="1" applyAlignment="1">
      <alignment horizontal="center" vertical="center"/>
    </xf>
    <xf numFmtId="165" fontId="7" fillId="11" borderId="9" xfId="2" applyNumberFormat="1" applyFont="1" applyFill="1" applyBorder="1" applyAlignment="1">
      <alignment horizontal="center" vertical="center"/>
    </xf>
    <xf numFmtId="0" fontId="23" fillId="9" borderId="9" xfId="2" applyNumberFormat="1" applyFont="1" applyFill="1" applyBorder="1" applyAlignment="1">
      <alignment horizontal="center" vertical="center"/>
    </xf>
    <xf numFmtId="39" fontId="2" fillId="12" borderId="1" xfId="4" applyFont="1" applyFill="1" applyBorder="1">
      <alignment horizontal="left" vertical="center" wrapText="1"/>
    </xf>
    <xf numFmtId="39" fontId="4" fillId="0" borderId="16" xfId="4" applyAlignment="1">
      <alignment horizontal="center" vertical="center" wrapText="1"/>
    </xf>
    <xf numFmtId="0" fontId="9" fillId="10" borderId="19" xfId="0" applyFont="1" applyFill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0" fontId="9" fillId="10" borderId="17" xfId="0" applyFont="1" applyFill="1" applyBorder="1" applyAlignment="1">
      <alignment horizontal="center" vertical="center"/>
    </xf>
    <xf numFmtId="0" fontId="9" fillId="10" borderId="18" xfId="0" applyFont="1" applyFill="1" applyBorder="1" applyAlignment="1">
      <alignment horizontal="center" vertical="center"/>
    </xf>
    <xf numFmtId="39" fontId="9" fillId="0" borderId="34" xfId="0" applyNumberFormat="1" applyFont="1" applyBorder="1" applyAlignment="1">
      <alignment horizontal="center" vertical="center" wrapText="1"/>
    </xf>
    <xf numFmtId="39" fontId="9" fillId="0" borderId="35" xfId="0" applyNumberFormat="1" applyFont="1" applyBorder="1" applyAlignment="1">
      <alignment horizontal="center" vertical="center" wrapText="1"/>
    </xf>
    <xf numFmtId="39" fontId="9" fillId="0" borderId="30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  <xf numFmtId="0" fontId="15" fillId="0" borderId="0" xfId="0" applyFont="1" applyAlignment="1">
      <alignment horizontal="center" vertical="center"/>
    </xf>
    <xf numFmtId="166" fontId="15" fillId="0" borderId="0" xfId="0" applyNumberFormat="1" applyFont="1" applyAlignment="1">
      <alignment horizontal="center" vertical="center"/>
    </xf>
    <xf numFmtId="164" fontId="15" fillId="0" borderId="0" xfId="0" applyNumberFormat="1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10" borderId="12" xfId="0" applyFont="1" applyFill="1" applyBorder="1" applyAlignment="1">
      <alignment horizontal="center" vertical="center"/>
    </xf>
    <xf numFmtId="0" fontId="8" fillId="10" borderId="4" xfId="0" applyFont="1" applyFill="1" applyBorder="1" applyAlignment="1">
      <alignment horizontal="center" vertical="center"/>
    </xf>
    <xf numFmtId="0" fontId="22" fillId="9" borderId="12" xfId="0" applyFont="1" applyFill="1" applyBorder="1" applyAlignment="1">
      <alignment horizontal="right" vertical="center"/>
    </xf>
    <xf numFmtId="0" fontId="22" fillId="9" borderId="4" xfId="0" applyFont="1" applyFill="1" applyBorder="1" applyAlignment="1">
      <alignment horizontal="right" vertical="center"/>
    </xf>
    <xf numFmtId="0" fontId="22" fillId="9" borderId="26" xfId="0" applyFont="1" applyFill="1" applyBorder="1" applyAlignment="1">
      <alignment horizontal="right" vertical="center"/>
    </xf>
    <xf numFmtId="0" fontId="24" fillId="11" borderId="12" xfId="0" applyFont="1" applyFill="1" applyBorder="1" applyAlignment="1">
      <alignment horizontal="right" vertical="center"/>
    </xf>
    <xf numFmtId="0" fontId="24" fillId="11" borderId="4" xfId="0" applyFont="1" applyFill="1" applyBorder="1" applyAlignment="1">
      <alignment horizontal="right" vertical="center"/>
    </xf>
    <xf numFmtId="0" fontId="24" fillId="11" borderId="26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6">
    <cellStyle name="Accent1" xfId="3" builtinId="29"/>
    <cellStyle name="Currency 2" xfId="2" xr:uid="{00000000-0005-0000-0000-000001000000}"/>
    <cellStyle name="Normal" xfId="0" builtinId="0"/>
    <cellStyle name="Style 1" xfId="1" xr:uid="{00000000-0005-0000-0000-000003000000}"/>
    <cellStyle name="takeoffs body style" xfId="4" xr:uid="{00000000-0005-0000-0000-000004000000}"/>
    <cellStyle name="takeoffs body style 2" xfId="5" xr:uid="{00000000-0005-0000-0000-000005000000}"/>
  </cellStyles>
  <dxfs count="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FC6C00"/>
      <color rgb="FF3366CC"/>
      <color rgb="FF4F81BD"/>
      <color rgb="FF0000B3"/>
      <color rgb="FF00B300"/>
      <color rgb="FFEFF5F5"/>
      <color rgb="FF3399FF"/>
      <color rgb="FFA744B8"/>
      <color rgb="FF8533C9"/>
      <color rgb="FF007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>
        <c:manualLayout>
          <c:xMode val="edge"/>
          <c:yMode val="edge"/>
          <c:x val="0.33684762182675687"/>
          <c:y val="2.1769870470699167E-2"/>
        </c:manualLayout>
      </c:layout>
      <c:overlay val="0"/>
      <c:spPr>
        <a:solidFill>
          <a:schemeClr val="dk1"/>
        </a:solidFill>
        <a:ln w="19050" cap="flat" cmpd="sng" algn="ctr">
          <a:solidFill>
            <a:schemeClr val="lt1"/>
          </a:solidFill>
          <a:prstDash val="solid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ln>
                <a:noFill/>
              </a:ln>
              <a:solidFill>
                <a:schemeClr val="lt1"/>
              </a:solidFill>
              <a:effectLst>
                <a:glow rad="114300">
                  <a:schemeClr val="accent1">
                    <a:alpha val="29000"/>
                  </a:schemeClr>
                </a:glow>
                <a:outerShdw blurRad="50800" dist="1536700" dir="21540000" algn="ctr" rotWithShape="0">
                  <a:srgbClr val="000000">
                    <a:alpha val="0"/>
                  </a:srgb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Overhead and Preliminaries</c:v>
                </c:pt>
                <c:pt idx="1">
                  <c:v>Insulation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22044</c:v>
                </c:pt>
                <c:pt idx="1">
                  <c:v>16780.865149999998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37665168"/>
        <c:axId val="1937663248"/>
        <c:axId val="0"/>
      </c:bar3DChart>
      <c:catAx>
        <c:axId val="1937665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663248"/>
        <c:crosses val="autoZero"/>
        <c:auto val="1"/>
        <c:lblAlgn val="ctr"/>
        <c:lblOffset val="100"/>
        <c:noMultiLvlLbl val="0"/>
      </c:catAx>
      <c:valAx>
        <c:axId val="1937663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6651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27214</xdr:colOff>
      <xdr:row>0</xdr:row>
      <xdr:rowOff>10886</xdr:rowOff>
    </xdr:from>
    <xdr:to>
      <xdr:col>12</xdr:col>
      <xdr:colOff>674914</xdr:colOff>
      <xdr:row>18</xdr:row>
      <xdr:rowOff>10886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</xdr:col>
      <xdr:colOff>155769</xdr:colOff>
      <xdr:row>0</xdr:row>
      <xdr:rowOff>25140</xdr:rowOff>
    </xdr:from>
    <xdr:to>
      <xdr:col>3</xdr:col>
      <xdr:colOff>1211335</xdr:colOff>
      <xdr:row>8</xdr:row>
      <xdr:rowOff>47275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6594B0D-5747-42BF-B59E-E8F963603F0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783" t="24050" r="8740" b="16138"/>
        <a:stretch>
          <a:fillRect/>
        </a:stretch>
      </xdr:blipFill>
      <xdr:spPr>
        <a:xfrm>
          <a:off x="5378320" y="25140"/>
          <a:ext cx="2396842" cy="142172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12</xdr:col>
      <xdr:colOff>1188357</xdr:colOff>
      <xdr:row>1</xdr:row>
      <xdr:rowOff>90714</xdr:rowOff>
    </xdr:from>
    <xdr:to>
      <xdr:col>12</xdr:col>
      <xdr:colOff>3587704</xdr:colOff>
      <xdr:row>8</xdr:row>
      <xdr:rowOff>141702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D5E3436-800A-40AD-9EA2-A27DCC0016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178643" y="90714"/>
          <a:ext cx="2399347" cy="142984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3366CC"/>
    <pageSetUpPr fitToPage="1"/>
  </sheetPr>
  <dimension ref="A1:E18"/>
  <sheetViews>
    <sheetView tabSelected="1" view="pageBreakPreview" topLeftCell="C1" zoomScale="98" zoomScaleNormal="100" zoomScaleSheetLayoutView="70" workbookViewId="0">
      <pane ySplit="10" topLeftCell="A13" activePane="bottomLeft" state="frozen"/>
      <selection activeCell="N7" sqref="N7"/>
      <selection pane="bottomLeft" activeCell="C28" sqref="C28"/>
    </sheetView>
  </sheetViews>
  <sheetFormatPr defaultColWidth="9" defaultRowHeight="14" x14ac:dyDescent="0.3"/>
  <cols>
    <col min="1" max="1" width="23.6640625" style="28" customWidth="1"/>
    <col min="2" max="2" width="44.9140625" style="28" customWidth="1"/>
    <col min="3" max="4" width="17.58203125" style="32" customWidth="1"/>
    <col min="5" max="5" width="9" style="28"/>
    <col min="6" max="7" width="14.4140625" style="28" customWidth="1"/>
    <col min="8" max="10" width="9" style="28"/>
    <col min="11" max="12" width="15.58203125" style="28" customWidth="1"/>
    <col min="13" max="16384" width="9" style="28"/>
  </cols>
  <sheetData>
    <row r="1" spans="1:5" x14ac:dyDescent="0.3">
      <c r="A1" s="37"/>
      <c r="B1" s="33"/>
      <c r="C1" s="49"/>
      <c r="D1" s="38"/>
    </row>
    <row r="2" spans="1:5" x14ac:dyDescent="0.3">
      <c r="A2" s="18" t="s">
        <v>19</v>
      </c>
      <c r="B2" s="42"/>
      <c r="C2" s="50"/>
      <c r="D2" s="9"/>
    </row>
    <row r="3" spans="1:5" x14ac:dyDescent="0.3">
      <c r="A3" s="18"/>
      <c r="B3" s="17"/>
      <c r="C3" s="50"/>
      <c r="D3" s="9"/>
    </row>
    <row r="4" spans="1:5" x14ac:dyDescent="0.3">
      <c r="A4" s="18" t="s">
        <v>14</v>
      </c>
      <c r="B4" s="42"/>
      <c r="C4" s="50"/>
      <c r="D4" s="9"/>
    </row>
    <row r="5" spans="1:5" x14ac:dyDescent="0.3">
      <c r="A5" s="18"/>
      <c r="B5" s="17"/>
      <c r="C5" s="50"/>
      <c r="D5" s="9"/>
    </row>
    <row r="6" spans="1:5" x14ac:dyDescent="0.3">
      <c r="A6" s="18" t="s">
        <v>13</v>
      </c>
      <c r="B6" s="17"/>
      <c r="C6" s="50"/>
      <c r="D6" s="9"/>
    </row>
    <row r="7" spans="1:5" x14ac:dyDescent="0.3">
      <c r="A7" s="18"/>
      <c r="B7" s="52"/>
      <c r="C7" s="50"/>
      <c r="D7" s="9"/>
    </row>
    <row r="8" spans="1:5" x14ac:dyDescent="0.3">
      <c r="A8" s="18" t="s">
        <v>26</v>
      </c>
      <c r="B8" s="17"/>
      <c r="C8" s="50"/>
      <c r="D8" s="9"/>
    </row>
    <row r="9" spans="1:5" ht="14.5" thickBot="1" x14ac:dyDescent="0.35">
      <c r="A9" s="18"/>
      <c r="B9" s="39"/>
      <c r="C9" s="51"/>
      <c r="D9" s="40"/>
    </row>
    <row r="10" spans="1:5" s="29" customFormat="1" ht="28.5" thickBot="1" x14ac:dyDescent="0.35">
      <c r="A10" s="67" t="s">
        <v>5</v>
      </c>
      <c r="B10" s="68" t="s">
        <v>0</v>
      </c>
      <c r="C10" s="68" t="s">
        <v>6</v>
      </c>
      <c r="D10" s="69" t="s">
        <v>27</v>
      </c>
      <c r="E10" s="70"/>
    </row>
    <row r="11" spans="1:5" x14ac:dyDescent="0.3">
      <c r="A11" s="55">
        <v>1000</v>
      </c>
      <c r="B11" s="56" t="s">
        <v>29</v>
      </c>
      <c r="C11" s="57">
        <f>'MATERIAL TAKE-OFF'!L13</f>
        <v>22044</v>
      </c>
      <c r="D11" s="58" t="e">
        <f>C11/$B$8</f>
        <v>#DIV/0!</v>
      </c>
    </row>
    <row r="12" spans="1:5" x14ac:dyDescent="0.3">
      <c r="A12" s="41">
        <v>12000</v>
      </c>
      <c r="B12" s="36" t="s">
        <v>41</v>
      </c>
      <c r="C12" s="48">
        <f>'MATERIAL TAKE-OFF'!L33</f>
        <v>16780.865149999998</v>
      </c>
      <c r="D12" s="59" t="e">
        <f t="shared" ref="D12" si="0">C12/$B$8</f>
        <v>#DIV/0!</v>
      </c>
    </row>
    <row r="13" spans="1:5" s="30" customFormat="1" ht="14.5" thickBot="1" x14ac:dyDescent="0.35">
      <c r="A13" s="134" t="s">
        <v>36</v>
      </c>
      <c r="B13" s="134"/>
      <c r="C13" s="71">
        <f>SUM(C11:C12)</f>
        <v>38824.865149999998</v>
      </c>
      <c r="D13" s="71" t="e">
        <f>SUM(D11:D12)</f>
        <v>#DIV/0!</v>
      </c>
    </row>
    <row r="14" spans="1:5" ht="14.5" thickBot="1" x14ac:dyDescent="0.35">
      <c r="A14" s="135"/>
      <c r="B14" s="135"/>
      <c r="C14" s="135"/>
      <c r="D14" s="135"/>
    </row>
    <row r="15" spans="1:5" s="31" customFormat="1" x14ac:dyDescent="0.3">
      <c r="A15" s="73" t="s">
        <v>37</v>
      </c>
      <c r="B15" s="74">
        <v>0.15</v>
      </c>
      <c r="C15" s="75">
        <f>$C$13*B15</f>
        <v>5823.7297724999999</v>
      </c>
      <c r="D15" s="131" t="e">
        <f>$D$13*B15</f>
        <v>#DIV/0!</v>
      </c>
    </row>
    <row r="16" spans="1:5" s="31" customFormat="1" x14ac:dyDescent="0.3">
      <c r="A16" s="128" t="s">
        <v>38</v>
      </c>
      <c r="B16" s="129"/>
      <c r="C16" s="130">
        <f>C15+C13</f>
        <v>44648.5949225</v>
      </c>
      <c r="D16" s="130" t="e">
        <f>$D$13*B16</f>
        <v>#DIV/0!</v>
      </c>
    </row>
    <row r="17" spans="1:4" s="31" customFormat="1" ht="14.5" thickBot="1" x14ac:dyDescent="0.35">
      <c r="A17" s="73" t="s">
        <v>39</v>
      </c>
      <c r="B17" s="74">
        <v>0.1</v>
      </c>
      <c r="C17" s="75">
        <f>C16*B17</f>
        <v>4464.8594922500006</v>
      </c>
      <c r="D17" s="75" t="e">
        <f>$D$13*B17</f>
        <v>#DIV/0!</v>
      </c>
    </row>
    <row r="18" spans="1:4" s="29" customFormat="1" ht="14.5" thickBot="1" x14ac:dyDescent="0.35">
      <c r="A18" s="136" t="s">
        <v>40</v>
      </c>
      <c r="B18" s="137"/>
      <c r="C18" s="72">
        <f>SUM(C16:C17)</f>
        <v>49113.454414749998</v>
      </c>
      <c r="D18" s="72" t="e">
        <f>SUM(D13:D17)</f>
        <v>#DIV/0!</v>
      </c>
    </row>
  </sheetData>
  <mergeCells count="3">
    <mergeCell ref="A13:B13"/>
    <mergeCell ref="A14:D14"/>
    <mergeCell ref="A18:B18"/>
  </mergeCells>
  <conditionalFormatting sqref="B2">
    <cfRule type="expression" dxfId="4" priority="4">
      <formula>ISBLANK(B2)</formula>
    </cfRule>
  </conditionalFormatting>
  <conditionalFormatting sqref="B4">
    <cfRule type="expression" dxfId="3" priority="3">
      <formula>ISBLANK(B4)</formula>
    </cfRule>
  </conditionalFormatting>
  <conditionalFormatting sqref="B6 B8">
    <cfRule type="expression" dxfId="2" priority="2">
      <formula>ISBLANK(B6)</formula>
    </cfRule>
  </conditionalFormatting>
  <pageMargins left="0" right="0" top="1" bottom="0" header="0" footer="0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rgb="FF0070C0"/>
    <pageSetUpPr fitToPage="1"/>
  </sheetPr>
  <dimension ref="A1:M53"/>
  <sheetViews>
    <sheetView showGridLines="0" view="pageBreakPreview" topLeftCell="A2" zoomScale="70" zoomScaleNormal="70" zoomScaleSheetLayoutView="70" workbookViewId="0">
      <pane ySplit="9" topLeftCell="A11" activePane="bottomLeft" state="frozen"/>
      <selection activeCell="N7" sqref="N7"/>
      <selection pane="bottomLeft" activeCell="M5" sqref="M5"/>
    </sheetView>
  </sheetViews>
  <sheetFormatPr defaultColWidth="9" defaultRowHeight="14" x14ac:dyDescent="0.3"/>
  <cols>
    <col min="1" max="1" width="8.58203125" style="7" customWidth="1"/>
    <col min="2" max="2" width="11.33203125" style="7" customWidth="1"/>
    <col min="3" max="3" width="45.58203125" style="7" customWidth="1"/>
    <col min="4" max="4" width="10.58203125" style="12" customWidth="1"/>
    <col min="5" max="5" width="8.33203125" style="7" customWidth="1"/>
    <col min="6" max="8" width="10.58203125" style="7" customWidth="1"/>
    <col min="9" max="9" width="12.5" style="7" customWidth="1"/>
    <col min="10" max="10" width="12.9140625" style="7" customWidth="1"/>
    <col min="11" max="11" width="13.6640625" style="7" customWidth="1"/>
    <col min="12" max="12" width="15.1640625" style="7" customWidth="1"/>
    <col min="13" max="13" width="48.33203125" style="7" customWidth="1"/>
    <col min="14" max="16384" width="9" style="7"/>
  </cols>
  <sheetData>
    <row r="1" spans="1:13" s="3" customFormat="1" ht="15" hidden="1" customHeight="1" x14ac:dyDescent="0.3">
      <c r="A1" s="13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76"/>
    </row>
    <row r="2" spans="1:13" ht="15" customHeight="1" x14ac:dyDescent="0.3">
      <c r="A2" s="1"/>
      <c r="B2" s="2"/>
      <c r="C2" s="15"/>
      <c r="D2" s="4"/>
      <c r="E2" s="15"/>
      <c r="F2" s="5"/>
      <c r="G2" s="5"/>
      <c r="H2" s="5"/>
      <c r="I2" s="5"/>
      <c r="J2" s="5"/>
      <c r="K2" s="5"/>
      <c r="L2" s="5"/>
      <c r="M2" s="6"/>
    </row>
    <row r="3" spans="1:13" ht="15" customHeight="1" x14ac:dyDescent="0.3">
      <c r="A3" s="16" t="s">
        <v>10</v>
      </c>
      <c r="B3" s="17">
        <f>SUMMARY!B2</f>
        <v>0</v>
      </c>
      <c r="C3" s="3"/>
      <c r="D3" s="87"/>
      <c r="E3" s="3"/>
      <c r="G3" s="157"/>
      <c r="H3" s="157"/>
      <c r="I3" s="157"/>
      <c r="J3" s="157"/>
      <c r="L3" s="3"/>
      <c r="M3" s="8"/>
    </row>
    <row r="4" spans="1:13" ht="18.649999999999999" customHeight="1" x14ac:dyDescent="0.3">
      <c r="A4" s="16"/>
      <c r="B4" s="17"/>
      <c r="C4" s="3"/>
      <c r="D4" s="87"/>
      <c r="E4" s="3"/>
      <c r="G4" s="142"/>
      <c r="H4" s="142"/>
      <c r="I4" s="144"/>
      <c r="J4" s="142"/>
      <c r="L4" s="3"/>
      <c r="M4" s="8"/>
    </row>
    <row r="5" spans="1:13" ht="15" customHeight="1" x14ac:dyDescent="0.3">
      <c r="A5" s="16" t="s">
        <v>14</v>
      </c>
      <c r="B5" s="17">
        <f>SUMMARY!B4</f>
        <v>0</v>
      </c>
      <c r="C5" s="3"/>
      <c r="D5" s="87"/>
      <c r="E5" s="3"/>
      <c r="G5" s="142"/>
      <c r="H5" s="142"/>
      <c r="I5" s="143"/>
      <c r="J5" s="142"/>
      <c r="L5" s="3"/>
      <c r="M5" s="8"/>
    </row>
    <row r="6" spans="1:13" ht="15" customHeight="1" x14ac:dyDescent="0.3">
      <c r="A6" s="16"/>
      <c r="B6" s="17"/>
      <c r="C6" s="3"/>
      <c r="D6" s="87"/>
      <c r="E6" s="3"/>
      <c r="G6" s="142"/>
      <c r="H6" s="142"/>
      <c r="I6" s="143"/>
      <c r="J6" s="142"/>
      <c r="L6" s="3"/>
      <c r="M6" s="8"/>
    </row>
    <row r="7" spans="1:13" ht="15" customHeight="1" x14ac:dyDescent="0.3">
      <c r="A7" s="16" t="s">
        <v>8</v>
      </c>
      <c r="B7" s="88" t="s">
        <v>59</v>
      </c>
      <c r="C7" s="3"/>
      <c r="D7" s="87"/>
      <c r="E7" s="3"/>
      <c r="G7" s="142"/>
      <c r="H7" s="142"/>
      <c r="I7" s="143"/>
      <c r="J7" s="142"/>
      <c r="L7" s="3"/>
      <c r="M7" s="8"/>
    </row>
    <row r="8" spans="1:13" ht="15" customHeight="1" x14ac:dyDescent="0.3">
      <c r="A8" s="16"/>
      <c r="B8" s="17"/>
      <c r="C8" s="3"/>
      <c r="D8" s="87"/>
      <c r="E8" s="3"/>
      <c r="G8" s="142"/>
      <c r="H8" s="142"/>
      <c r="I8" s="144"/>
      <c r="J8" s="142"/>
      <c r="L8" s="3"/>
      <c r="M8" s="8"/>
    </row>
    <row r="9" spans="1:13" ht="15" customHeight="1" x14ac:dyDescent="0.3">
      <c r="A9" s="98" t="s">
        <v>7</v>
      </c>
      <c r="B9" s="89">
        <f ca="1">TODAY()</f>
        <v>46014</v>
      </c>
      <c r="C9" s="90"/>
      <c r="D9" s="91"/>
      <c r="E9" s="90"/>
      <c r="F9" s="92"/>
      <c r="G9" s="92"/>
      <c r="H9" s="92"/>
      <c r="I9" s="92"/>
      <c r="J9" s="92"/>
      <c r="K9" s="92"/>
      <c r="L9" s="90"/>
      <c r="M9" s="8"/>
    </row>
    <row r="10" spans="1:13" s="3" customFormat="1" ht="61.25" customHeight="1" x14ac:dyDescent="0.3">
      <c r="A10" s="81" t="s">
        <v>3</v>
      </c>
      <c r="B10" s="82" t="s">
        <v>35</v>
      </c>
      <c r="C10" s="83" t="s">
        <v>0</v>
      </c>
      <c r="D10" s="84" t="s">
        <v>1</v>
      </c>
      <c r="E10" s="83" t="s">
        <v>2</v>
      </c>
      <c r="F10" s="85" t="s">
        <v>34</v>
      </c>
      <c r="G10" s="82" t="s">
        <v>15</v>
      </c>
      <c r="H10" s="82" t="s">
        <v>11</v>
      </c>
      <c r="I10" s="82" t="s">
        <v>16</v>
      </c>
      <c r="J10" s="82" t="s">
        <v>12</v>
      </c>
      <c r="K10" s="82" t="s">
        <v>17</v>
      </c>
      <c r="L10" s="93" t="s">
        <v>4</v>
      </c>
      <c r="M10" s="62" t="s">
        <v>43</v>
      </c>
    </row>
    <row r="11" spans="1:13" s="3" customFormat="1" ht="18" customHeight="1" x14ac:dyDescent="0.3">
      <c r="A11" s="61"/>
      <c r="B11" s="155" t="s">
        <v>28</v>
      </c>
      <c r="C11" s="155"/>
      <c r="D11" s="155"/>
      <c r="E11" s="155"/>
      <c r="F11" s="155"/>
      <c r="G11" s="155"/>
      <c r="H11" s="155"/>
      <c r="I11" s="155"/>
      <c r="J11" s="155"/>
      <c r="K11" s="155"/>
      <c r="L11" s="94"/>
      <c r="M11" s="99"/>
    </row>
    <row r="12" spans="1:13" ht="18" customHeight="1" x14ac:dyDescent="0.3">
      <c r="A12" s="100">
        <v>1</v>
      </c>
      <c r="B12" s="19"/>
      <c r="C12" s="20" t="s">
        <v>29</v>
      </c>
      <c r="D12" s="19">
        <v>334</v>
      </c>
      <c r="E12" s="19" t="s">
        <v>30</v>
      </c>
      <c r="F12" s="54">
        <v>23.5</v>
      </c>
      <c r="G12" s="54">
        <f>D12*F12</f>
        <v>7849</v>
      </c>
      <c r="H12" s="54">
        <v>42.5</v>
      </c>
      <c r="I12" s="54">
        <f>D12*H12</f>
        <v>14195</v>
      </c>
      <c r="J12" s="54">
        <v>0</v>
      </c>
      <c r="K12" s="54">
        <f>D12*J12</f>
        <v>0</v>
      </c>
      <c r="L12" s="95">
        <f>IF(D12="","",(G12+I12+K12))</f>
        <v>22044</v>
      </c>
      <c r="M12" s="101"/>
    </row>
    <row r="13" spans="1:13" s="3" customFormat="1" ht="18" customHeight="1" x14ac:dyDescent="0.3">
      <c r="A13" s="64" t="str">
        <f>IF(E13=0,"",1+MAX(A12:A12))</f>
        <v/>
      </c>
      <c r="B13" s="102"/>
      <c r="C13" s="103"/>
      <c r="D13" s="104"/>
      <c r="E13" s="104"/>
      <c r="F13" s="104"/>
      <c r="G13" s="104"/>
      <c r="H13" s="104"/>
      <c r="I13" s="104"/>
      <c r="J13" s="104"/>
      <c r="K13" s="104" t="s">
        <v>9</v>
      </c>
      <c r="L13" s="77">
        <f>SUM(L11:L12)</f>
        <v>22044</v>
      </c>
      <c r="M13" s="105"/>
    </row>
    <row r="14" spans="1:13" ht="18" customHeight="1" x14ac:dyDescent="0.3">
      <c r="A14" s="45" t="str">
        <f>IF(E14=0,"",1+MAX(#REF!))</f>
        <v/>
      </c>
      <c r="B14" s="86"/>
      <c r="C14" s="106"/>
      <c r="D14" s="107"/>
      <c r="E14" s="106"/>
      <c r="F14" s="112"/>
      <c r="G14" s="78"/>
      <c r="H14" s="78"/>
      <c r="I14" s="78"/>
      <c r="J14" s="78"/>
      <c r="K14" s="78"/>
      <c r="L14" s="78"/>
      <c r="M14" s="109"/>
    </row>
    <row r="15" spans="1:13" s="3" customFormat="1" ht="18" customHeight="1" x14ac:dyDescent="0.3">
      <c r="A15" s="110" t="str">
        <f>IF(E15=0,"",1+MAX(A14:A14))</f>
        <v/>
      </c>
      <c r="B15" s="156" t="s">
        <v>31</v>
      </c>
      <c r="C15" s="156"/>
      <c r="D15" s="156"/>
      <c r="E15" s="156"/>
      <c r="F15" s="156"/>
      <c r="G15" s="156"/>
      <c r="H15" s="156"/>
      <c r="I15" s="156"/>
      <c r="J15" s="156"/>
      <c r="K15" s="156"/>
      <c r="L15" s="96"/>
      <c r="M15" s="99"/>
    </row>
    <row r="16" spans="1:13" s="3" customFormat="1" x14ac:dyDescent="0.3">
      <c r="A16" s="111" t="str">
        <f>IF(E16=0,"",1+MAX(A11:A15))</f>
        <v/>
      </c>
      <c r="B16" s="22"/>
      <c r="C16" s="47" t="s">
        <v>48</v>
      </c>
      <c r="D16" s="21"/>
      <c r="E16" s="21"/>
      <c r="F16" s="53"/>
      <c r="G16" s="54"/>
      <c r="H16" s="54"/>
      <c r="I16" s="54"/>
      <c r="J16" s="54"/>
      <c r="K16" s="54"/>
      <c r="L16" s="95"/>
      <c r="M16" s="101"/>
    </row>
    <row r="17" spans="1:13" s="3" customFormat="1" x14ac:dyDescent="0.3">
      <c r="A17" s="111" t="str">
        <f>IF(E17=0,"",1+MAX(A12:A16))</f>
        <v/>
      </c>
      <c r="B17" s="138" t="s">
        <v>60</v>
      </c>
      <c r="C17" s="132" t="s">
        <v>49</v>
      </c>
      <c r="D17" s="21"/>
      <c r="E17" s="21"/>
      <c r="F17" s="54"/>
      <c r="G17" s="54"/>
      <c r="H17" s="54"/>
      <c r="I17" s="54"/>
      <c r="J17" s="54"/>
      <c r="K17" s="54"/>
      <c r="L17" s="95"/>
      <c r="M17" s="101"/>
    </row>
    <row r="18" spans="1:13" s="3" customFormat="1" ht="28" x14ac:dyDescent="0.3">
      <c r="A18" s="111">
        <v>2</v>
      </c>
      <c r="B18" s="139"/>
      <c r="C18" s="35" t="s">
        <v>50</v>
      </c>
      <c r="D18" s="21">
        <f>66*2.6</f>
        <v>171.6</v>
      </c>
      <c r="E18" s="21" t="s">
        <v>30</v>
      </c>
      <c r="F18" s="54">
        <v>6.3472500000000007</v>
      </c>
      <c r="G18" s="54">
        <f t="shared" ref="G18:G30" si="0">D18*F18</f>
        <v>1089.1881000000001</v>
      </c>
      <c r="H18" s="54">
        <v>13.65</v>
      </c>
      <c r="I18" s="54">
        <f t="shared" ref="I18:I30" si="1">D18*H18</f>
        <v>2342.34</v>
      </c>
      <c r="J18" s="54">
        <v>0</v>
      </c>
      <c r="K18" s="54">
        <f t="shared" ref="K18:K30" si="2">D18*J18</f>
        <v>0</v>
      </c>
      <c r="L18" s="95">
        <f t="shared" ref="L18:L30" si="3">IF(D18="","",(G18+I18+K18))</f>
        <v>3431.5281000000004</v>
      </c>
      <c r="M18" s="101"/>
    </row>
    <row r="19" spans="1:13" s="3" customFormat="1" x14ac:dyDescent="0.3">
      <c r="A19" s="111" t="str">
        <f>IF(E19=0,"",1+MAX(A14:A18))</f>
        <v/>
      </c>
      <c r="B19" s="139"/>
      <c r="C19" s="132" t="s">
        <v>51</v>
      </c>
      <c r="D19" s="21"/>
      <c r="E19" s="21"/>
      <c r="F19" s="54"/>
      <c r="G19" s="54"/>
      <c r="H19" s="54"/>
      <c r="I19" s="54"/>
      <c r="J19" s="54"/>
      <c r="K19" s="54"/>
      <c r="L19" s="95"/>
      <c r="M19" s="101"/>
    </row>
    <row r="20" spans="1:13" s="3" customFormat="1" ht="28" x14ac:dyDescent="0.3">
      <c r="A20" s="111">
        <f t="shared" ref="A20:A32" si="4">IF(E20=0,"",1+MAX(A14:A19))</f>
        <v>3</v>
      </c>
      <c r="B20" s="139"/>
      <c r="C20" s="35" t="s">
        <v>50</v>
      </c>
      <c r="D20" s="21">
        <f>10*2.6</f>
        <v>26</v>
      </c>
      <c r="E20" s="21" t="s">
        <v>30</v>
      </c>
      <c r="F20" s="54">
        <v>6.3472500000000007</v>
      </c>
      <c r="G20" s="54">
        <f t="shared" si="0"/>
        <v>165.02850000000001</v>
      </c>
      <c r="H20" s="54">
        <v>13.65</v>
      </c>
      <c r="I20" s="54">
        <f t="shared" si="1"/>
        <v>354.90000000000003</v>
      </c>
      <c r="J20" s="54">
        <v>0</v>
      </c>
      <c r="K20" s="54">
        <f t="shared" si="2"/>
        <v>0</v>
      </c>
      <c r="L20" s="95">
        <f t="shared" si="3"/>
        <v>519.92849999999999</v>
      </c>
      <c r="M20" s="101"/>
    </row>
    <row r="21" spans="1:13" s="3" customFormat="1" x14ac:dyDescent="0.3">
      <c r="A21" s="111" t="str">
        <f t="shared" si="4"/>
        <v/>
      </c>
      <c r="B21" s="139"/>
      <c r="C21" s="132" t="s">
        <v>52</v>
      </c>
      <c r="D21" s="21"/>
      <c r="E21" s="21"/>
      <c r="F21" s="54"/>
      <c r="G21" s="54"/>
      <c r="H21" s="54"/>
      <c r="I21" s="54"/>
      <c r="J21" s="54"/>
      <c r="K21" s="54"/>
      <c r="L21" s="95"/>
      <c r="M21" s="101"/>
    </row>
    <row r="22" spans="1:13" s="3" customFormat="1" ht="28" x14ac:dyDescent="0.3">
      <c r="A22" s="111">
        <f t="shared" si="4"/>
        <v>4</v>
      </c>
      <c r="B22" s="139"/>
      <c r="C22" s="35" t="s">
        <v>50</v>
      </c>
      <c r="D22" s="21">
        <f>5*2.6</f>
        <v>13</v>
      </c>
      <c r="E22" s="21" t="s">
        <v>30</v>
      </c>
      <c r="F22" s="54">
        <v>6.3472500000000007</v>
      </c>
      <c r="G22" s="54">
        <f t="shared" si="0"/>
        <v>82.514250000000004</v>
      </c>
      <c r="H22" s="54">
        <v>13.65</v>
      </c>
      <c r="I22" s="54">
        <f t="shared" si="1"/>
        <v>177.45000000000002</v>
      </c>
      <c r="J22" s="54">
        <v>0</v>
      </c>
      <c r="K22" s="54">
        <f t="shared" si="2"/>
        <v>0</v>
      </c>
      <c r="L22" s="95">
        <f t="shared" si="3"/>
        <v>259.96424999999999</v>
      </c>
      <c r="M22" s="101"/>
    </row>
    <row r="23" spans="1:13" s="3" customFormat="1" x14ac:dyDescent="0.3">
      <c r="A23" s="111" t="str">
        <f t="shared" si="4"/>
        <v/>
      </c>
      <c r="B23" s="139"/>
      <c r="C23" s="132" t="s">
        <v>53</v>
      </c>
      <c r="D23" s="21"/>
      <c r="E23" s="21"/>
      <c r="F23" s="54"/>
      <c r="G23" s="54"/>
      <c r="H23" s="54"/>
      <c r="I23" s="54"/>
      <c r="J23" s="54"/>
      <c r="K23" s="54"/>
      <c r="L23" s="95"/>
      <c r="M23" s="101"/>
    </row>
    <row r="24" spans="1:13" s="3" customFormat="1" ht="28" x14ac:dyDescent="0.3">
      <c r="A24" s="111">
        <f t="shared" si="4"/>
        <v>5</v>
      </c>
      <c r="B24" s="139"/>
      <c r="C24" s="35" t="s">
        <v>50</v>
      </c>
      <c r="D24" s="21">
        <f>5*2.6</f>
        <v>13</v>
      </c>
      <c r="E24" s="21" t="s">
        <v>30</v>
      </c>
      <c r="F24" s="54">
        <v>6.3472500000000007</v>
      </c>
      <c r="G24" s="54">
        <f t="shared" ref="G24" si="5">D24*F24</f>
        <v>82.514250000000004</v>
      </c>
      <c r="H24" s="54">
        <v>13.65</v>
      </c>
      <c r="I24" s="54">
        <f t="shared" ref="I24" si="6">D24*H24</f>
        <v>177.45000000000002</v>
      </c>
      <c r="J24" s="54">
        <v>0</v>
      </c>
      <c r="K24" s="54">
        <f t="shared" ref="K24" si="7">D24*J24</f>
        <v>0</v>
      </c>
      <c r="L24" s="95">
        <f t="shared" ref="L24" si="8">IF(D24="","",(G24+I24+K24))</f>
        <v>259.96424999999999</v>
      </c>
      <c r="M24" s="101"/>
    </row>
    <row r="25" spans="1:13" s="3" customFormat="1" x14ac:dyDescent="0.3">
      <c r="A25" s="111" t="str">
        <f t="shared" si="4"/>
        <v/>
      </c>
      <c r="B25" s="139"/>
      <c r="C25" s="132" t="s">
        <v>54</v>
      </c>
      <c r="D25" s="21"/>
      <c r="E25" s="21"/>
      <c r="F25" s="54"/>
      <c r="G25" s="54"/>
      <c r="H25" s="54"/>
      <c r="I25" s="54"/>
      <c r="J25" s="54"/>
      <c r="K25" s="54"/>
      <c r="L25" s="95"/>
      <c r="M25" s="101"/>
    </row>
    <row r="26" spans="1:13" s="3" customFormat="1" ht="28" x14ac:dyDescent="0.3">
      <c r="A26" s="111">
        <f t="shared" si="4"/>
        <v>6</v>
      </c>
      <c r="B26" s="140"/>
      <c r="C26" s="35" t="s">
        <v>50</v>
      </c>
      <c r="D26" s="21">
        <f>13*2.6</f>
        <v>33.800000000000004</v>
      </c>
      <c r="E26" s="21" t="s">
        <v>30</v>
      </c>
      <c r="F26" s="54">
        <v>6.3472500000000007</v>
      </c>
      <c r="G26" s="54">
        <f t="shared" si="0"/>
        <v>214.53705000000005</v>
      </c>
      <c r="H26" s="54">
        <v>13.65</v>
      </c>
      <c r="I26" s="54">
        <f t="shared" si="1"/>
        <v>461.37000000000006</v>
      </c>
      <c r="J26" s="54">
        <v>0</v>
      </c>
      <c r="K26" s="54">
        <f t="shared" si="2"/>
        <v>0</v>
      </c>
      <c r="L26" s="95">
        <f t="shared" si="3"/>
        <v>675.90705000000014</v>
      </c>
      <c r="M26" s="101"/>
    </row>
    <row r="27" spans="1:13" s="3" customFormat="1" x14ac:dyDescent="0.3">
      <c r="A27" s="111" t="str">
        <f t="shared" si="4"/>
        <v/>
      </c>
      <c r="B27" s="23"/>
      <c r="C27" s="47" t="s">
        <v>55</v>
      </c>
      <c r="D27" s="21"/>
      <c r="E27" s="21"/>
      <c r="F27" s="54"/>
      <c r="G27" s="54"/>
      <c r="H27" s="54"/>
      <c r="I27" s="54"/>
      <c r="J27" s="54"/>
      <c r="K27" s="54"/>
      <c r="L27" s="95"/>
      <c r="M27" s="101"/>
    </row>
    <row r="28" spans="1:13" s="3" customFormat="1" ht="28" x14ac:dyDescent="0.3">
      <c r="A28" s="111">
        <f t="shared" si="4"/>
        <v>7</v>
      </c>
      <c r="B28" s="22" t="s">
        <v>61</v>
      </c>
      <c r="C28" s="35" t="s">
        <v>56</v>
      </c>
      <c r="D28" s="21">
        <v>261</v>
      </c>
      <c r="E28" s="21" t="s">
        <v>30</v>
      </c>
      <c r="F28" s="54">
        <v>6.44</v>
      </c>
      <c r="G28" s="54">
        <f t="shared" si="0"/>
        <v>1680.8400000000001</v>
      </c>
      <c r="H28" s="54">
        <v>13.85</v>
      </c>
      <c r="I28" s="54">
        <f t="shared" si="1"/>
        <v>3614.85</v>
      </c>
      <c r="J28" s="54">
        <v>0</v>
      </c>
      <c r="K28" s="54">
        <f t="shared" si="2"/>
        <v>0</v>
      </c>
      <c r="L28" s="95">
        <f t="shared" si="3"/>
        <v>5295.6900000000005</v>
      </c>
      <c r="M28" s="101"/>
    </row>
    <row r="29" spans="1:13" s="3" customFormat="1" x14ac:dyDescent="0.3">
      <c r="A29" s="111" t="str">
        <f t="shared" si="4"/>
        <v/>
      </c>
      <c r="B29" s="23"/>
      <c r="C29" s="47" t="s">
        <v>57</v>
      </c>
      <c r="D29" s="21"/>
      <c r="E29" s="21"/>
      <c r="F29" s="54"/>
      <c r="G29" s="54"/>
      <c r="H29" s="54"/>
      <c r="I29" s="54"/>
      <c r="J29" s="54"/>
      <c r="K29" s="54"/>
      <c r="L29" s="95"/>
      <c r="M29" s="101"/>
    </row>
    <row r="30" spans="1:13" s="3" customFormat="1" ht="28" x14ac:dyDescent="0.3">
      <c r="A30" s="111">
        <f t="shared" si="4"/>
        <v>8</v>
      </c>
      <c r="B30" s="22" t="s">
        <v>62</v>
      </c>
      <c r="C30" s="35" t="s">
        <v>58</v>
      </c>
      <c r="D30" s="21">
        <v>256</v>
      </c>
      <c r="E30" s="21" t="s">
        <v>30</v>
      </c>
      <c r="F30" s="133">
        <v>6.3704999999999998</v>
      </c>
      <c r="G30" s="54">
        <f t="shared" si="0"/>
        <v>1630.848</v>
      </c>
      <c r="H30" s="133">
        <v>13.7</v>
      </c>
      <c r="I30" s="54">
        <f t="shared" si="1"/>
        <v>3507.2</v>
      </c>
      <c r="J30" s="54">
        <v>0</v>
      </c>
      <c r="K30" s="54">
        <f t="shared" si="2"/>
        <v>0</v>
      </c>
      <c r="L30" s="95">
        <f t="shared" si="3"/>
        <v>5138.0479999999998</v>
      </c>
      <c r="M30" s="101"/>
    </row>
    <row r="31" spans="1:13" s="3" customFormat="1" x14ac:dyDescent="0.3">
      <c r="A31" s="111" t="str">
        <f t="shared" si="4"/>
        <v/>
      </c>
      <c r="B31" s="22"/>
      <c r="C31" s="47" t="s">
        <v>44</v>
      </c>
      <c r="D31" s="21"/>
      <c r="E31" s="21"/>
      <c r="F31" s="54"/>
      <c r="G31" s="54"/>
      <c r="H31" s="54"/>
      <c r="I31" s="54"/>
      <c r="J31" s="54"/>
      <c r="K31" s="54"/>
      <c r="L31" s="95"/>
      <c r="M31" s="101"/>
    </row>
    <row r="32" spans="1:13" s="3" customFormat="1" x14ac:dyDescent="0.3">
      <c r="A32" s="111">
        <f t="shared" si="4"/>
        <v>9</v>
      </c>
      <c r="B32" s="23"/>
      <c r="C32" s="35" t="s">
        <v>44</v>
      </c>
      <c r="D32" s="21">
        <v>182</v>
      </c>
      <c r="E32" s="21" t="s">
        <v>32</v>
      </c>
      <c r="F32" s="54">
        <v>2.0925000000000002</v>
      </c>
      <c r="G32" s="54">
        <f t="shared" ref="G32" si="9">D32*F32</f>
        <v>380.83500000000004</v>
      </c>
      <c r="H32" s="54">
        <v>4.5</v>
      </c>
      <c r="I32" s="54">
        <f t="shared" ref="I32" si="10">D32*H32</f>
        <v>819</v>
      </c>
      <c r="J32" s="54">
        <v>0</v>
      </c>
      <c r="K32" s="54">
        <f t="shared" ref="K32" si="11">D32*J32</f>
        <v>0</v>
      </c>
      <c r="L32" s="95">
        <f t="shared" ref="L32" si="12">IF(D32="","",(G32+I32+K32))</f>
        <v>1199.835</v>
      </c>
      <c r="M32" s="101"/>
    </row>
    <row r="33" spans="1:13" s="3" customFormat="1" ht="18" customHeight="1" x14ac:dyDescent="0.3">
      <c r="A33" s="64" t="str">
        <f>IF(E33=0,"",1+MAX(A16:A32))</f>
        <v/>
      </c>
      <c r="B33" s="102"/>
      <c r="C33" s="103"/>
      <c r="D33" s="104"/>
      <c r="E33" s="104"/>
      <c r="F33" s="104"/>
      <c r="G33" s="104"/>
      <c r="H33" s="104"/>
      <c r="I33" s="104"/>
      <c r="J33" s="104"/>
      <c r="K33" s="104" t="s">
        <v>9</v>
      </c>
      <c r="L33" s="77">
        <f>SUM(L15:L32)</f>
        <v>16780.865149999998</v>
      </c>
      <c r="M33" s="105"/>
    </row>
    <row r="34" spans="1:13" ht="18" customHeight="1" x14ac:dyDescent="0.3">
      <c r="A34" s="145"/>
      <c r="B34" s="146"/>
      <c r="C34" s="146"/>
      <c r="D34" s="146"/>
      <c r="E34" s="146"/>
      <c r="F34" s="146"/>
      <c r="G34" s="146"/>
      <c r="H34" s="146"/>
      <c r="I34" s="146"/>
      <c r="J34" s="86"/>
      <c r="K34" s="86"/>
      <c r="L34" s="78"/>
      <c r="M34" s="109"/>
    </row>
    <row r="35" spans="1:13" s="60" customFormat="1" ht="20.149999999999999" customHeight="1" x14ac:dyDescent="0.3">
      <c r="A35" s="149" t="s">
        <v>36</v>
      </c>
      <c r="B35" s="150"/>
      <c r="C35" s="150"/>
      <c r="D35" s="150"/>
      <c r="E35" s="150"/>
      <c r="F35" s="150"/>
      <c r="G35" s="150"/>
      <c r="H35" s="150"/>
      <c r="I35" s="150"/>
      <c r="J35" s="151"/>
      <c r="K35" s="63"/>
      <c r="L35" s="97">
        <f>SUM(L11:L34)/2</f>
        <v>38824.865149999998</v>
      </c>
      <c r="M35" s="113"/>
    </row>
    <row r="36" spans="1:13" s="60" customFormat="1" ht="20.149999999999999" customHeight="1" x14ac:dyDescent="0.3">
      <c r="A36" s="149" t="s">
        <v>37</v>
      </c>
      <c r="B36" s="150"/>
      <c r="C36" s="150"/>
      <c r="D36" s="150"/>
      <c r="E36" s="150"/>
      <c r="F36" s="150"/>
      <c r="G36" s="150"/>
      <c r="H36" s="150"/>
      <c r="I36" s="150"/>
      <c r="J36" s="151"/>
      <c r="K36" s="63">
        <v>0.15</v>
      </c>
      <c r="L36" s="97">
        <f>$L$35*K36</f>
        <v>5823.7297724999999</v>
      </c>
      <c r="M36" s="113"/>
    </row>
    <row r="37" spans="1:13" s="60" customFormat="1" ht="20.149999999999999" customHeight="1" x14ac:dyDescent="0.3">
      <c r="A37" s="152" t="s">
        <v>38</v>
      </c>
      <c r="B37" s="153"/>
      <c r="C37" s="153"/>
      <c r="D37" s="153"/>
      <c r="E37" s="153"/>
      <c r="F37" s="153"/>
      <c r="G37" s="153"/>
      <c r="H37" s="153"/>
      <c r="I37" s="153"/>
      <c r="J37" s="154"/>
      <c r="K37" s="125"/>
      <c r="L37" s="126">
        <f>L35+L36</f>
        <v>44648.5949225</v>
      </c>
      <c r="M37" s="127"/>
    </row>
    <row r="38" spans="1:13" s="60" customFormat="1" ht="20.149999999999999" customHeight="1" x14ac:dyDescent="0.3">
      <c r="A38" s="149" t="s">
        <v>39</v>
      </c>
      <c r="B38" s="150"/>
      <c r="C38" s="150"/>
      <c r="D38" s="150"/>
      <c r="E38" s="150"/>
      <c r="F38" s="150"/>
      <c r="G38" s="150"/>
      <c r="H38" s="150"/>
      <c r="I38" s="150"/>
      <c r="J38" s="151"/>
      <c r="K38" s="63">
        <v>0.1</v>
      </c>
      <c r="L38" s="97">
        <f>L37*K38</f>
        <v>4464.8594922500006</v>
      </c>
      <c r="M38" s="113"/>
    </row>
    <row r="39" spans="1:13" s="3" customFormat="1" ht="20.149999999999999" customHeight="1" x14ac:dyDescent="0.3">
      <c r="A39" s="147" t="s">
        <v>40</v>
      </c>
      <c r="B39" s="148"/>
      <c r="C39" s="148"/>
      <c r="D39" s="148"/>
      <c r="E39" s="148"/>
      <c r="F39" s="148"/>
      <c r="G39" s="148"/>
      <c r="H39" s="148"/>
      <c r="I39" s="148"/>
      <c r="J39" s="65"/>
      <c r="K39" s="65"/>
      <c r="L39" s="123">
        <f>L37+L38</f>
        <v>49113.454414749998</v>
      </c>
      <c r="M39" s="66"/>
    </row>
    <row r="40" spans="1:13" ht="20.149999999999999" customHeight="1" x14ac:dyDescent="0.3">
      <c r="A40" s="44" t="s">
        <v>18</v>
      </c>
      <c r="B40" s="108"/>
      <c r="C40" s="79"/>
      <c r="D40" s="114"/>
      <c r="E40" s="79"/>
      <c r="F40" s="79"/>
      <c r="G40" s="79"/>
      <c r="H40" s="79"/>
      <c r="I40" s="79"/>
      <c r="J40" s="79"/>
      <c r="K40" s="79"/>
      <c r="L40" s="124"/>
      <c r="M40" s="24"/>
    </row>
    <row r="41" spans="1:13" ht="30" customHeight="1" x14ac:dyDescent="0.3">
      <c r="A41" s="43"/>
      <c r="B41" s="141" t="s">
        <v>33</v>
      </c>
      <c r="C41" s="141"/>
      <c r="D41" s="141"/>
      <c r="E41" s="141"/>
      <c r="F41" s="141"/>
      <c r="G41" s="141"/>
      <c r="H41" s="141"/>
      <c r="I41" s="141"/>
      <c r="J41" s="141"/>
      <c r="K41" s="141"/>
      <c r="L41" s="80"/>
      <c r="M41" s="34"/>
    </row>
    <row r="42" spans="1:13" ht="20.149999999999999" customHeight="1" x14ac:dyDescent="0.3">
      <c r="A42" s="43"/>
      <c r="B42" s="115"/>
      <c r="C42" s="116"/>
      <c r="D42" s="117"/>
      <c r="E42" s="79"/>
      <c r="F42" s="79"/>
      <c r="G42" s="79"/>
      <c r="H42" s="79"/>
      <c r="I42" s="79"/>
      <c r="J42" s="79"/>
      <c r="K42" s="79"/>
      <c r="L42" s="79"/>
      <c r="M42" s="24"/>
    </row>
    <row r="43" spans="1:13" ht="20.149999999999999" customHeight="1" x14ac:dyDescent="0.3">
      <c r="A43" s="43"/>
      <c r="C43" s="118" t="s">
        <v>20</v>
      </c>
      <c r="D43" s="7"/>
      <c r="I43" s="118" t="s">
        <v>21</v>
      </c>
      <c r="J43" s="114"/>
      <c r="K43" s="79"/>
      <c r="L43" s="79"/>
      <c r="M43" s="24"/>
    </row>
    <row r="44" spans="1:13" ht="19.75" customHeight="1" x14ac:dyDescent="0.3">
      <c r="A44" s="46"/>
      <c r="B44" s="7">
        <v>1</v>
      </c>
      <c r="C44" s="119" t="s">
        <v>22</v>
      </c>
      <c r="D44" s="7"/>
      <c r="I44" s="120" t="s">
        <v>45</v>
      </c>
      <c r="J44" s="114"/>
      <c r="K44" s="79"/>
      <c r="L44" s="80"/>
      <c r="M44" s="34"/>
    </row>
    <row r="45" spans="1:13" ht="20.149999999999999" customHeight="1" x14ac:dyDescent="0.3">
      <c r="A45" s="43"/>
      <c r="C45" s="120"/>
      <c r="D45" s="120"/>
      <c r="I45" s="120" t="s">
        <v>46</v>
      </c>
      <c r="J45" s="114"/>
      <c r="K45" s="79"/>
      <c r="L45" s="80"/>
      <c r="M45" s="34"/>
    </row>
    <row r="46" spans="1:13" ht="20.149999999999999" customHeight="1" x14ac:dyDescent="0.3">
      <c r="A46" s="43"/>
      <c r="D46" s="117"/>
      <c r="I46" s="120" t="s">
        <v>42</v>
      </c>
      <c r="J46" s="121"/>
      <c r="K46" s="79"/>
      <c r="L46" s="79"/>
      <c r="M46" s="24"/>
    </row>
    <row r="47" spans="1:13" ht="20.149999999999999" customHeight="1" x14ac:dyDescent="0.3">
      <c r="A47" s="43"/>
      <c r="C47" s="122"/>
      <c r="D47" s="117"/>
      <c r="I47" s="120" t="s">
        <v>23</v>
      </c>
      <c r="J47" s="12"/>
      <c r="K47" s="79"/>
      <c r="L47" s="79"/>
      <c r="M47" s="24"/>
    </row>
    <row r="48" spans="1:13" ht="20.149999999999999" customHeight="1" x14ac:dyDescent="0.3">
      <c r="A48" s="43"/>
      <c r="D48" s="117"/>
      <c r="I48" s="120" t="s">
        <v>47</v>
      </c>
      <c r="J48" s="12"/>
      <c r="K48" s="79"/>
      <c r="L48" s="80"/>
      <c r="M48" s="34"/>
    </row>
    <row r="49" spans="1:13" ht="20.149999999999999" customHeight="1" x14ac:dyDescent="0.3">
      <c r="A49" s="43"/>
      <c r="C49" s="116"/>
      <c r="D49" s="117"/>
      <c r="F49" s="79"/>
      <c r="G49" s="79"/>
      <c r="H49" s="79"/>
      <c r="I49" s="120" t="s">
        <v>24</v>
      </c>
      <c r="J49" s="12"/>
      <c r="K49" s="79"/>
      <c r="L49" s="80"/>
      <c r="M49" s="34"/>
    </row>
    <row r="50" spans="1:13" ht="20.149999999999999" customHeight="1" x14ac:dyDescent="0.3">
      <c r="A50" s="43"/>
      <c r="C50" s="116"/>
      <c r="D50" s="117"/>
      <c r="F50" s="79"/>
      <c r="G50" s="79"/>
      <c r="H50" s="79"/>
      <c r="I50" s="120" t="s">
        <v>25</v>
      </c>
      <c r="J50" s="12"/>
      <c r="K50" s="79"/>
      <c r="L50" s="79"/>
      <c r="M50" s="24"/>
    </row>
    <row r="51" spans="1:13" ht="20.149999999999999" customHeight="1" x14ac:dyDescent="0.3">
      <c r="A51" s="43"/>
      <c r="C51" s="116"/>
      <c r="D51" s="117"/>
      <c r="F51" s="79"/>
      <c r="G51" s="79"/>
      <c r="H51" s="79"/>
      <c r="J51" s="12"/>
      <c r="K51" s="79"/>
      <c r="L51" s="79"/>
      <c r="M51" s="24"/>
    </row>
    <row r="52" spans="1:13" ht="15.75" customHeight="1" x14ac:dyDescent="0.3">
      <c r="A52" s="43"/>
      <c r="B52" s="115"/>
      <c r="C52" s="116"/>
      <c r="D52" s="117"/>
      <c r="E52" s="79"/>
      <c r="F52" s="79"/>
      <c r="G52" s="79"/>
      <c r="H52" s="79"/>
      <c r="I52" s="79"/>
      <c r="J52" s="79"/>
      <c r="K52" s="79"/>
      <c r="L52" s="80"/>
      <c r="M52" s="34"/>
    </row>
    <row r="53" spans="1:13" ht="15.75" customHeight="1" thickBot="1" x14ac:dyDescent="0.35">
      <c r="A53" s="10"/>
      <c r="B53" s="11"/>
      <c r="C53" s="25"/>
      <c r="D53" s="26"/>
      <c r="E53" s="25"/>
      <c r="F53" s="25"/>
      <c r="G53" s="25"/>
      <c r="H53" s="25"/>
      <c r="I53" s="25"/>
      <c r="J53" s="25"/>
      <c r="K53" s="25"/>
      <c r="L53" s="79"/>
      <c r="M53" s="27"/>
    </row>
  </sheetData>
  <mergeCells count="22">
    <mergeCell ref="G3:H3"/>
    <mergeCell ref="I3:J3"/>
    <mergeCell ref="I4:J4"/>
    <mergeCell ref="G4:H4"/>
    <mergeCell ref="G7:H7"/>
    <mergeCell ref="G6:H6"/>
    <mergeCell ref="G5:H5"/>
    <mergeCell ref="B17:B26"/>
    <mergeCell ref="B41:K41"/>
    <mergeCell ref="G8:H8"/>
    <mergeCell ref="I5:J5"/>
    <mergeCell ref="I6:J6"/>
    <mergeCell ref="I8:J8"/>
    <mergeCell ref="I7:J7"/>
    <mergeCell ref="A34:I34"/>
    <mergeCell ref="A39:I39"/>
    <mergeCell ref="A35:J35"/>
    <mergeCell ref="A36:J36"/>
    <mergeCell ref="A37:J37"/>
    <mergeCell ref="A38:J38"/>
    <mergeCell ref="B11:K11"/>
    <mergeCell ref="B15:K15"/>
  </mergeCells>
  <conditionalFormatting sqref="B7">
    <cfRule type="expression" dxfId="1" priority="2">
      <formula>ISBLANK(B7)</formula>
    </cfRule>
  </conditionalFormatting>
  <conditionalFormatting sqref="B9">
    <cfRule type="expression" dxfId="0" priority="1">
      <formula>ISBLANK(B9)</formula>
    </cfRule>
  </conditionalFormatting>
  <pageMargins left="0" right="0" top="1" bottom="0" header="0" footer="0"/>
  <pageSetup paperSize="9" scale="44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52AEC2A-6EA9-4FCB-9AE9-61F628857AE3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MATERIAL TAKE-OFF</vt:lpstr>
      <vt:lpstr>'MATERIAL TAKE-OFF'!Print_Area</vt:lpstr>
      <vt:lpstr>SUMMARY!Print_Area</vt:lpstr>
      <vt:lpstr>'MATERIAL TAKE-OFF'!Print_Titles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2025-12-22T21:15:22Z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{452AEC2A-6EA9-4FCB-9AE9-61F628857AE3}</vt:lpwstr>
  </property>
</Properties>
</file>