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B034C878-3163-481F-8B81-E065989FB73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TAKE-OFF'!$A$2:$M$95</definedName>
    <definedName name="_xlnm.Print_Area" localSheetId="0">SUMMARY!$A$1:$M$18</definedName>
    <definedName name="_xlnm.Print_Titles" localSheetId="1">'MATERIAL TAKE-OFF'!$1:$10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9" i="1" l="1"/>
  <c r="A63" i="1"/>
  <c r="A68" i="1"/>
  <c r="A72" i="1"/>
  <c r="K73" i="1"/>
  <c r="I73" i="1"/>
  <c r="G73" i="1"/>
  <c r="L73" i="1" s="1"/>
  <c r="D74" i="1"/>
  <c r="K74" i="1" s="1"/>
  <c r="D71" i="1"/>
  <c r="I71" i="1" s="1"/>
  <c r="D69" i="1"/>
  <c r="D70" i="1" s="1"/>
  <c r="K64" i="1"/>
  <c r="I64" i="1"/>
  <c r="G64" i="1"/>
  <c r="D67" i="1"/>
  <c r="K67" i="1" s="1"/>
  <c r="D66" i="1"/>
  <c r="K66" i="1" s="1"/>
  <c r="D65" i="1"/>
  <c r="G65" i="1" s="1"/>
  <c r="D62" i="1"/>
  <c r="I62" i="1" s="1"/>
  <c r="D61" i="1"/>
  <c r="K61" i="1" s="1"/>
  <c r="D58" i="1"/>
  <c r="K58" i="1" s="1"/>
  <c r="D57" i="1"/>
  <c r="K57" i="1" s="1"/>
  <c r="D55" i="1"/>
  <c r="K55" i="1" s="1"/>
  <c r="D54" i="1"/>
  <c r="I54" i="1" s="1"/>
  <c r="D52" i="1"/>
  <c r="I52" i="1" s="1"/>
  <c r="D51" i="1"/>
  <c r="D49" i="1"/>
  <c r="G49" i="1" s="1"/>
  <c r="D48" i="1"/>
  <c r="K48" i="1" s="1"/>
  <c r="D46" i="1"/>
  <c r="I46" i="1" s="1"/>
  <c r="D45" i="1"/>
  <c r="D43" i="1"/>
  <c r="G43" i="1" s="1"/>
  <c r="D42" i="1"/>
  <c r="G42" i="1" s="1"/>
  <c r="D40" i="1"/>
  <c r="D39" i="1"/>
  <c r="D37" i="1"/>
  <c r="K37" i="1" s="1"/>
  <c r="D36" i="1"/>
  <c r="K36" i="1" s="1"/>
  <c r="D34" i="1"/>
  <c r="K34" i="1" s="1"/>
  <c r="D33" i="1"/>
  <c r="K33" i="1" s="1"/>
  <c r="D31" i="1"/>
  <c r="K31" i="1" s="1"/>
  <c r="D30" i="1"/>
  <c r="K30" i="1" s="1"/>
  <c r="D28" i="1"/>
  <c r="K28" i="1" s="1"/>
  <c r="D27" i="1"/>
  <c r="D25" i="1"/>
  <c r="G25" i="1" s="1"/>
  <c r="D24" i="1"/>
  <c r="K24" i="1" s="1"/>
  <c r="D22" i="1"/>
  <c r="I22" i="1" s="1"/>
  <c r="D21" i="1"/>
  <c r="I21" i="1" s="1"/>
  <c r="D19" i="1"/>
  <c r="G19" i="1" s="1"/>
  <c r="D18" i="1"/>
  <c r="K18" i="1" s="1"/>
  <c r="K56" i="1"/>
  <c r="I56" i="1"/>
  <c r="G56" i="1"/>
  <c r="K53" i="1"/>
  <c r="I53" i="1"/>
  <c r="G53" i="1"/>
  <c r="G52" i="1"/>
  <c r="K50" i="1"/>
  <c r="I50" i="1"/>
  <c r="G50" i="1"/>
  <c r="K47" i="1"/>
  <c r="I47" i="1"/>
  <c r="G47" i="1"/>
  <c r="I45" i="1"/>
  <c r="K44" i="1"/>
  <c r="I44" i="1"/>
  <c r="G44" i="1"/>
  <c r="K41" i="1"/>
  <c r="I41" i="1"/>
  <c r="G41" i="1"/>
  <c r="K40" i="1"/>
  <c r="I40" i="1"/>
  <c r="G40" i="1"/>
  <c r="K38" i="1"/>
  <c r="I38" i="1"/>
  <c r="G38" i="1"/>
  <c r="K35" i="1"/>
  <c r="I35" i="1"/>
  <c r="G35" i="1"/>
  <c r="K32" i="1"/>
  <c r="I32" i="1"/>
  <c r="G32" i="1"/>
  <c r="G31" i="1"/>
  <c r="K29" i="1"/>
  <c r="I29" i="1"/>
  <c r="G29" i="1"/>
  <c r="K26" i="1"/>
  <c r="I26" i="1"/>
  <c r="G26" i="1"/>
  <c r="K25" i="1"/>
  <c r="I25" i="1"/>
  <c r="K23" i="1"/>
  <c r="I23" i="1"/>
  <c r="G23" i="1"/>
  <c r="K20" i="1"/>
  <c r="I20" i="1"/>
  <c r="G20" i="1"/>
  <c r="I19" i="1"/>
  <c r="G62" i="1" l="1"/>
  <c r="K52" i="1"/>
  <c r="G37" i="1"/>
  <c r="K71" i="1"/>
  <c r="I37" i="1"/>
  <c r="G28" i="1"/>
  <c r="I28" i="1"/>
  <c r="L28" i="1" s="1"/>
  <c r="I49" i="1"/>
  <c r="G33" i="1"/>
  <c r="K49" i="1"/>
  <c r="K70" i="1"/>
  <c r="I70" i="1"/>
  <c r="G70" i="1"/>
  <c r="G54" i="1"/>
  <c r="G18" i="1"/>
  <c r="G30" i="1"/>
  <c r="I42" i="1"/>
  <c r="L42" i="1" s="1"/>
  <c r="K54" i="1"/>
  <c r="L54" i="1" s="1"/>
  <c r="I30" i="1"/>
  <c r="K42" i="1"/>
  <c r="G55" i="1"/>
  <c r="I18" i="1"/>
  <c r="I43" i="1"/>
  <c r="G74" i="1"/>
  <c r="K43" i="1"/>
  <c r="L43" i="1" s="1"/>
  <c r="I65" i="1"/>
  <c r="G71" i="1"/>
  <c r="I74" i="1"/>
  <c r="K19" i="1"/>
  <c r="L19" i="1" s="1"/>
  <c r="K62" i="1"/>
  <c r="L62" i="1" s="1"/>
  <c r="I66" i="1"/>
  <c r="K65" i="1"/>
  <c r="G66" i="1"/>
  <c r="L66" i="1" s="1"/>
  <c r="G61" i="1"/>
  <c r="L61" i="1" s="1"/>
  <c r="I57" i="1"/>
  <c r="I61" i="1"/>
  <c r="G67" i="1"/>
  <c r="K22" i="1"/>
  <c r="K46" i="1"/>
  <c r="I67" i="1"/>
  <c r="L65" i="1"/>
  <c r="L64" i="1"/>
  <c r="L53" i="1"/>
  <c r="L23" i="1"/>
  <c r="L47" i="1"/>
  <c r="L20" i="1"/>
  <c r="G34" i="1"/>
  <c r="G58" i="1"/>
  <c r="I34" i="1"/>
  <c r="I58" i="1"/>
  <c r="I31" i="1"/>
  <c r="L31" i="1" s="1"/>
  <c r="I55" i="1"/>
  <c r="L35" i="1"/>
  <c r="L49" i="1"/>
  <c r="G22" i="1"/>
  <c r="G46" i="1"/>
  <c r="L18" i="1"/>
  <c r="L26" i="1"/>
  <c r="L56" i="1"/>
  <c r="L40" i="1"/>
  <c r="G21" i="1"/>
  <c r="L30" i="1"/>
  <c r="G45" i="1"/>
  <c r="L50" i="1"/>
  <c r="I33" i="1"/>
  <c r="L33" i="1" s="1"/>
  <c r="G36" i="1"/>
  <c r="K45" i="1"/>
  <c r="K21" i="1"/>
  <c r="G24" i="1"/>
  <c r="L37" i="1"/>
  <c r="G48" i="1"/>
  <c r="L52" i="1"/>
  <c r="L25" i="1"/>
  <c r="G57" i="1"/>
  <c r="L29" i="1"/>
  <c r="L44" i="1"/>
  <c r="L32" i="1"/>
  <c r="L38" i="1"/>
  <c r="L41" i="1"/>
  <c r="I24" i="1"/>
  <c r="I36" i="1"/>
  <c r="I48" i="1"/>
  <c r="G27" i="1"/>
  <c r="G39" i="1"/>
  <c r="G51" i="1"/>
  <c r="I27" i="1"/>
  <c r="I39" i="1"/>
  <c r="I51" i="1"/>
  <c r="K27" i="1"/>
  <c r="K39" i="1"/>
  <c r="K51" i="1"/>
  <c r="K12" i="1"/>
  <c r="I12" i="1"/>
  <c r="G12" i="1"/>
  <c r="L55" i="1" l="1"/>
  <c r="L36" i="1"/>
  <c r="L71" i="1"/>
  <c r="L74" i="1"/>
  <c r="L67" i="1"/>
  <c r="L70" i="1"/>
  <c r="L57" i="1"/>
  <c r="L46" i="1"/>
  <c r="L22" i="1"/>
  <c r="L24" i="1"/>
  <c r="L58" i="1"/>
  <c r="L34" i="1"/>
  <c r="L48" i="1"/>
  <c r="L12" i="1"/>
  <c r="L13" i="1" s="1"/>
  <c r="C11" i="3" s="1"/>
  <c r="L45" i="1"/>
  <c r="L21" i="1"/>
  <c r="L51" i="1"/>
  <c r="L27" i="1"/>
  <c r="L39" i="1"/>
  <c r="K69" i="1"/>
  <c r="I69" i="1"/>
  <c r="G69" i="1"/>
  <c r="K60" i="1"/>
  <c r="I60" i="1"/>
  <c r="G60" i="1"/>
  <c r="K17" i="1"/>
  <c r="I17" i="1"/>
  <c r="G17" i="1"/>
  <c r="A16" i="1"/>
  <c r="L60" i="1" l="1"/>
  <c r="L69" i="1"/>
  <c r="L17" i="1"/>
  <c r="L75" i="1" s="1"/>
  <c r="B9" i="1" l="1"/>
  <c r="A13" i="1"/>
  <c r="A14" i="1"/>
  <c r="A15" i="1"/>
  <c r="A75" i="1"/>
  <c r="L77" i="1" l="1"/>
  <c r="L78" i="1" l="1"/>
  <c r="L79" i="1" s="1"/>
  <c r="L80" i="1" l="1"/>
  <c r="L81" i="1" s="1"/>
  <c r="C12" i="3" l="1"/>
  <c r="D12" i="3" s="1"/>
  <c r="B5" i="1"/>
  <c r="B3" i="1"/>
  <c r="C13" i="3" l="1"/>
  <c r="C15" i="3" s="1"/>
  <c r="C16" i="3" s="1"/>
  <c r="C17" i="3" s="1"/>
  <c r="C18" i="3" s="1"/>
  <c r="D11" i="3"/>
  <c r="D13" i="3" s="1"/>
  <c r="D15" i="3" s="1"/>
  <c r="D16" i="3" l="1"/>
  <c r="D17" i="3"/>
  <c r="D18" i="3" l="1"/>
  <c r="A17" i="1" l="1"/>
  <c r="A18" i="1" l="1"/>
  <c r="A19" i="1"/>
  <c r="A20" i="1" l="1"/>
  <c r="A21" i="1"/>
  <c r="A22" i="1" l="1"/>
  <c r="A23" i="1"/>
  <c r="A24" i="1" l="1"/>
  <c r="A25" i="1"/>
  <c r="A26" i="1" l="1"/>
  <c r="A27" i="1"/>
  <c r="A28" i="1" l="1"/>
  <c r="A29" i="1"/>
  <c r="A30" i="1" l="1"/>
  <c r="A31" i="1"/>
  <c r="A32" i="1" l="1"/>
  <c r="A33" i="1"/>
  <c r="A34" i="1" l="1"/>
  <c r="A35" i="1"/>
  <c r="A36" i="1" l="1"/>
  <c r="A37" i="1"/>
  <c r="A38" i="1" l="1"/>
  <c r="A39" i="1" l="1"/>
  <c r="A40" i="1" l="1"/>
  <c r="A41" i="1"/>
  <c r="A42" i="1" l="1"/>
  <c r="A43" i="1" l="1"/>
  <c r="A44" i="1" l="1"/>
  <c r="A45" i="1"/>
  <c r="A46" i="1" l="1"/>
  <c r="A47" i="1" l="1"/>
  <c r="A48" i="1" l="1"/>
  <c r="A49" i="1" l="1"/>
  <c r="A50" i="1"/>
  <c r="A51" i="1" l="1"/>
  <c r="A52" i="1" l="1"/>
  <c r="A53" i="1"/>
  <c r="A54" i="1"/>
  <c r="A55" i="1"/>
  <c r="A56" i="1" l="1"/>
  <c r="A57" i="1" l="1"/>
  <c r="A61" i="1" s="1"/>
  <c r="A60" i="1"/>
  <c r="A58" i="1"/>
  <c r="A62" i="1" l="1"/>
  <c r="A64" i="1" l="1"/>
  <c r="A65" i="1" l="1"/>
  <c r="A66" i="1" l="1"/>
  <c r="A67" i="1" l="1"/>
  <c r="A69" i="1" s="1"/>
  <c r="A70" i="1"/>
  <c r="A71" i="1" l="1"/>
  <c r="A73" i="1" s="1"/>
  <c r="A74" i="1" s="1"/>
</calcChain>
</file>

<file path=xl/sharedStrings.xml><?xml version="1.0" encoding="utf-8"?>
<sst xmlns="http://schemas.openxmlformats.org/spreadsheetml/2006/main" count="170" uniqueCount="80">
  <si>
    <t>DESCRIPTION</t>
  </si>
  <si>
    <t>QUANTITY</t>
  </si>
  <si>
    <t>UNIT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</si>
  <si>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</si>
  <si>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</si>
  <si>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</si>
  <si>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</si>
  <si>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</si>
  <si>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</si>
  <si>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</si>
  <si>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</si>
  <si>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</si>
  <si>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</si>
  <si>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</si>
  <si>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</si>
  <si>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</si>
  <si>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</si>
  <si>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</si>
  <si>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</si>
  <si>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</si>
  <si>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</si>
  <si>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</si>
  <si>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</si>
  <si>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</si>
  <si>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</si>
  <si>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</si>
  <si>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</si>
  <si>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</si>
  <si>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EA</t>
  </si>
  <si>
    <t>01. OVERHEAD AND PREMLIMINARIES</t>
  </si>
  <si>
    <t>Overhead and Preliminaries</t>
  </si>
  <si>
    <t>M3</t>
  </si>
  <si>
    <t>M2</t>
  </si>
  <si>
    <t>06. MASONRY</t>
  </si>
  <si>
    <t>M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</si>
  <si>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</si>
  <si>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</si>
  <si>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</si>
  <si>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</si>
  <si>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</si>
  <si>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</si>
  <si>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</si>
  <si>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</si>
  <si>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t xml:space="preserve">Masnory 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</si>
  <si>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</si>
  <si>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</si>
  <si>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t>Lintels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</si>
  <si>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</si>
  <si>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</si>
  <si>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</si>
  <si>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>Block Walls</t>
  </si>
  <si>
    <t>(190MM x 190MM x 390MM)Thick Block Wall  (200MM High)</t>
  </si>
  <si>
    <t>(190MM x190MM x 390MM) CMu Block</t>
  </si>
  <si>
    <t>Grout</t>
  </si>
  <si>
    <t>(190 MM x 190MM x 390MM ) Block Wall (800 MM H) Reinforced W/
 - N16- 400 Vert. Bars (central)
 - N12- 400 Horz. Bars (Central)</t>
  </si>
  <si>
    <t>(190MM x 190MM x390MM) CMu Blocks</t>
  </si>
  <si>
    <t>(190 MM x 190MM x 390MM ) Block Wall (1000 MM H) Reinforced W/
 - N16- 400 Vert. Bars (central)
 - N12- 400 Horz. Bars (Central)</t>
  </si>
  <si>
    <t>(190 MM x 190MM x 390MM ) Block Wall (2200 MM H) Reinforced W/
 - N16- 400 Vert. Bars (central)
 - N12- 400 Horz. Bars (Central)</t>
  </si>
  <si>
    <t>(190MM x 190MM x 390MM) Block Wall (2500MM H) Reinforced w/
 - N16-400 Vertical Rebars
 - N12-400 Horizontal Rebars</t>
  </si>
  <si>
    <t>(190 MM x 190MM x 390MM ) Block Wall (2600 MM H) Reinforced W/
 - N16- 400 Vert. Bars (central)
 - N12- 400 Horz. Bars (Central)</t>
  </si>
  <si>
    <t>(190 MM x 190MM x 390MM ) Block Wall (2700 MM H) Reinforced W/
 - N16- 400 Vert. Bars (central)
 - N12- 400 Horz. Bars (Central)</t>
  </si>
  <si>
    <t>(190 MM x 190MM x 390MM ) Block Wall (2800 MM H) Reinforced W/
 - N16- 400 Vert. Bars (central)
 - N12- 400 Horz. Bars (Central)</t>
  </si>
  <si>
    <t>(190 MM x 190MM x 390MM ) Block Wall (3100 MM H) Reinforced W/
 - N16- 400 Vert. Bars (central)
 - N12- 400 Horz. Bars (Central)</t>
  </si>
  <si>
    <t>(190 MM x 190MM x 390MM ) Block Wall (3200 MM H) Reinforced W/
 - N16- 400 Vert. Bars (central)
 - N12- 400 Horz. Bars (Central)</t>
  </si>
  <si>
    <t>(190 MM x 190MM x 390MM ) Block Wall (3400 MM H) Reinforced W/
 - N16- 400 Vert. Bars (central)
 - N12- 400 Horz. Bars (Central)</t>
  </si>
  <si>
    <t>(190 MM x 190MM x 390MM ) Block Wall (3500 MM H) Reinforced W/
 - N16- 400 Vert. Bars (central)
 - N12- 400 Horz. Bars (Central)</t>
  </si>
  <si>
    <t>(190 MM x 190MM x 390MM ) Block Wall (3600 MM H) Reinforced W/
 - N16- 400 Vert. Bars (central)
 - N12- 400 Horz. Bars (Central)</t>
  </si>
  <si>
    <t>(190 MM x 190MM x 390MM ) Block Wall (2000 MM H) Reinforced W/
 - N16- 400 Vert. Bars (central)
 - N12- 400 Horz. Bars (Central)</t>
  </si>
  <si>
    <t>Retaining Wall</t>
  </si>
  <si>
    <t>RW1: Retaining Wall (600MM H) 
190 Block Height W/
N12-400 C/C Horz. &amp; N12-400 C/C/ Vert. Bar</t>
  </si>
  <si>
    <t>190x400 Block Lintel Reinforce W/
 - 2N16 Cont. Rebar In Each Course With W8-200 Ties</t>
  </si>
  <si>
    <t>Brick Lintel (5 M)
90x90x6 Angle Section</t>
  </si>
  <si>
    <t>KG</t>
  </si>
  <si>
    <t>Bond Beam</t>
  </si>
  <si>
    <t>(190MM x 190MM x 390MM) Bond BeaM Reinforced w/
 - N16 Cont. Rebar</t>
  </si>
  <si>
    <t>Brick</t>
  </si>
  <si>
    <t>Brick Work
Brick Size: 360MM x 110MM x 86MM</t>
  </si>
  <si>
    <t>No. Of Bricks</t>
  </si>
  <si>
    <t>MASONRY</t>
  </si>
  <si>
    <t>A-201
A-203
A-205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</si>
</sst>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[$$-409]#,##0"/>
    <numFmt numFmtId="167" formatCode="&quot;$&quot;#,##0.00"/>
  </numFmts>
  <fonts count="24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4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</cellStyleXfs>
  <cellXfs count="156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5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3" borderId="6" xfId="0" applyFont="1" applyFill="1" applyBorder="1" applyAlignment="1">
      <alignment horizontal="center" vertical="center"/>
    </xf>
    <xf numFmtId="167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5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6" fillId="0" borderId="6" xfId="0" applyFont="1" applyBorder="1" applyAlignment="1">
      <alignment horizontal="right" vertical="center"/>
    </xf>
    <xf numFmtId="0" fontId="19" fillId="0" borderId="6" xfId="0" applyFont="1" applyBorder="1"/>
    <xf numFmtId="39" fontId="9" fillId="7" borderId="1" xfId="4" applyFont="1" applyFill="1" applyBorder="1">
      <alignment horizontal="left" vertical="center" wrapText="1"/>
    </xf>
    <xf numFmtId="165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2" fontId="7" fillId="0" borderId="1" xfId="0" applyNumberFormat="1" applyFont="1" applyBorder="1" applyAlignment="1">
      <alignment horizontal="center" vertical="center"/>
    </xf>
    <xf numFmtId="167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5" fontId="7" fillId="8" borderId="21" xfId="0" applyNumberFormat="1" applyFont="1" applyFill="1" applyBorder="1"/>
    <xf numFmtId="44" fontId="7" fillId="8" borderId="22" xfId="0" applyNumberFormat="1" applyFont="1" applyFill="1" applyBorder="1"/>
    <xf numFmtId="4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1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4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5" fontId="9" fillId="10" borderId="19" xfId="2" applyNumberFormat="1" applyFont="1" applyFill="1" applyBorder="1" applyAlignment="1">
      <alignment vertical="center"/>
    </xf>
    <xf numFmtId="165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5" fontId="22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167" fontId="9" fillId="10" borderId="0" xfId="0" applyNumberFormat="1" applyFont="1" applyFill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8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167" fontId="2" fillId="0" borderId="0" xfId="0" applyNumberFormat="1" applyFont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14" fontId="9" fillId="3" borderId="31" xfId="0" applyNumberFormat="1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7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6" fontId="21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7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9" fillId="10" borderId="0" xfId="0" applyFont="1" applyFill="1" applyAlignment="1">
      <alignment vertical="center"/>
    </xf>
    <xf numFmtId="167" fontId="9" fillId="10" borderId="11" xfId="0" applyNumberFormat="1" applyFont="1" applyFill="1" applyBorder="1" applyAlignment="1">
      <alignment vertical="center"/>
    </xf>
    <xf numFmtId="0" fontId="7" fillId="0" borderId="0" xfId="0" applyFont="1" applyAlignment="1">
      <alignment horizontal="right" vertical="center"/>
    </xf>
    <xf numFmtId="164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2" fontId="8" fillId="3" borderId="0" xfId="0" applyNumberFormat="1" applyFont="1" applyFill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166" fontId="21" fillId="9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centerContinuous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9" fillId="0" borderId="0" xfId="0" applyFont="1"/>
    <xf numFmtId="0" fontId="19" fillId="0" borderId="0" xfId="0" applyFont="1" applyAlignment="1">
      <alignment horizontal="left" vertical="center"/>
    </xf>
    <xf numFmtId="0" fontId="7" fillId="0" borderId="0" xfId="0" applyFont="1"/>
    <xf numFmtId="0" fontId="20" fillId="0" borderId="0" xfId="0" applyFont="1" applyAlignment="1">
      <alignment vertical="center"/>
    </xf>
    <xf numFmtId="164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3" fillId="11" borderId="5" xfId="0" applyNumberFormat="1" applyFont="1" applyFill="1" applyBorder="1" applyAlignment="1">
      <alignment horizontal="center" vertical="center"/>
    </xf>
    <xf numFmtId="166" fontId="23" fillId="11" borderId="28" xfId="0" applyNumberFormat="1" applyFont="1" applyFill="1" applyBorder="1" applyAlignment="1">
      <alignment horizontal="center" vertical="center"/>
    </xf>
    <xf numFmtId="166" fontId="21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5" fontId="7" fillId="11" borderId="9" xfId="2" applyNumberFormat="1" applyFont="1" applyFill="1" applyBorder="1" applyAlignment="1">
      <alignment horizontal="center" vertical="center"/>
    </xf>
    <xf numFmtId="0" fontId="22" fillId="9" borderId="9" xfId="2" applyNumberFormat="1" applyFont="1" applyFill="1" applyBorder="1" applyAlignment="1">
      <alignment horizontal="center" vertical="center"/>
    </xf>
    <xf numFmtId="39" fontId="2" fillId="0" borderId="1" xfId="4" applyFont="1" applyBorder="1" applyAlignment="1">
      <alignment horizontal="right" vertical="center" wrapText="1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39" fontId="9" fillId="0" borderId="34" xfId="0" applyNumberFormat="1" applyFont="1" applyBorder="1" applyAlignment="1">
      <alignment horizontal="center" vertical="center" wrapText="1"/>
    </xf>
    <xf numFmtId="39" fontId="9" fillId="0" borderId="35" xfId="0" applyNumberFormat="1" applyFont="1" applyBorder="1" applyAlignment="1">
      <alignment horizontal="center" vertical="center" wrapText="1"/>
    </xf>
    <xf numFmtId="39" fontId="9" fillId="0" borderId="30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166" fontId="14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1" fillId="9" borderId="12" xfId="0" applyFont="1" applyFill="1" applyBorder="1" applyAlignment="1">
      <alignment horizontal="right" vertical="center"/>
    </xf>
    <xf numFmtId="0" fontId="21" fillId="9" borderId="4" xfId="0" applyFont="1" applyFill="1" applyBorder="1" applyAlignment="1">
      <alignment horizontal="right" vertical="center"/>
    </xf>
    <xf numFmtId="0" fontId="21" fillId="9" borderId="26" xfId="0" applyFont="1" applyFill="1" applyBorder="1" applyAlignment="1">
      <alignment horizontal="right" vertical="center"/>
    </xf>
    <xf numFmtId="0" fontId="23" fillId="11" borderId="12" xfId="0" applyFont="1" applyFill="1" applyBorder="1" applyAlignment="1">
      <alignment horizontal="right" vertical="center"/>
    </xf>
    <xf numFmtId="0" fontId="23" fillId="11" borderId="4" xfId="0" applyFont="1" applyFill="1" applyBorder="1" applyAlignment="1">
      <alignment horizontal="right" vertical="center"/>
    </xf>
    <xf numFmtId="0" fontId="23" fillId="11" borderId="26" xfId="0" applyFont="1" applyFill="1" applyBorder="1" applyAlignment="1">
      <alignment horizontal="right" vertical="center"/>
    </xf>
  </cellXfs>
  <cellStyles count="6">
    <cellStyle name="Accent1" xfId="3" builtinId="29"/>
    <cellStyle name="Currency 2" xfId="2" xr:uid="{00000000-0005-0000-0000-000001000000}"/>
    <cellStyle name="Normal" xfId="0" builtinId="0"/>
    <cellStyle name="Style 1" xfId="1" xr:uid="{00000000-0005-0000-0000-000003000000}"/>
    <cellStyle name="takeoffs body style" xfId="4" xr:uid="{00000000-0005-0000-0000-000004000000}"/>
    <cellStyle name="takeoffs body style 2" xfId="5" xr:uid="{00000000-0005-0000-0000-000005000000}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3399FF"/>
      <color rgb="FF3366CC"/>
      <color rgb="FFFC6C00"/>
      <color rgb="FF4F81BD"/>
      <color rgb="FF0000B3"/>
      <color rgb="FF00B300"/>
      <color rgb="FFEFF5F5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ln>
                <a:noFill/>
              </a:ln>
              <a:solidFill>
                <a:schemeClr val="lt1"/>
              </a:solidFill>
              <a:effectLst>
                <a:glow rad="114300">
                  <a:schemeClr val="accent1">
                    <a:alpha val="29000"/>
                  </a:schemeClr>
                </a:glow>
                <a:outerShdw blurRad="50800" dist="1536700" dir="21540000" algn="ctr" rotWithShape="0">
                  <a:srgbClr val="000000">
                    <a:alpha val="0"/>
                  </a:srgb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3399FF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Overhead and Preliminaries</c:v>
                </c:pt>
                <c:pt idx="1">
                  <c:v>Masnory 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9642.5</c:v>
                </c:pt>
                <c:pt idx="1">
                  <c:v>158074.85978369997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7665168"/>
        <c:axId val="1937663248"/>
        <c:axId val="0"/>
      </c:bar3DChart>
      <c:catAx>
        <c:axId val="193766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3248"/>
        <c:crosses val="autoZero"/>
        <c:auto val="1"/>
        <c:lblAlgn val="ctr"/>
        <c:lblOffset val="100"/>
        <c:noMultiLvlLbl val="0"/>
      </c:catAx>
      <c:valAx>
        <c:axId val="193766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941023</xdr:colOff>
      <xdr:row>0</xdr:row>
      <xdr:rowOff>37966</xdr:rowOff>
    </xdr:from>
    <xdr:to>
      <xdr:col>3</xdr:col>
      <xdr:colOff>1314669</xdr:colOff>
      <xdr:row>7</xdr:row>
      <xdr:rowOff>26127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2559" y="37966"/>
          <a:ext cx="1716327" cy="1273462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27214</xdr:colOff>
      <xdr:row>0</xdr:row>
      <xdr:rowOff>10886</xdr:rowOff>
    </xdr:from>
    <xdr:to>
      <xdr:col>12</xdr:col>
      <xdr:colOff>674914</xdr:colOff>
      <xdr:row>18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937198</xdr:colOff>
      <xdr:row>0</xdr:row>
      <xdr:rowOff>37966</xdr:rowOff>
    </xdr:from>
    <xdr:to>
      <xdr:col>4</xdr:col>
      <xdr:colOff>1201</xdr:colOff>
      <xdr:row>8</xdr:row>
      <xdr:rowOff>37976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58096DC-28FE-4A89-A5CC-8984E87985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6162559" y="37966"/>
          <a:ext cx="1741714" cy="140772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12</xdr:col>
      <xdr:colOff>1660071</xdr:colOff>
      <xdr:row>1</xdr:row>
      <xdr:rowOff>154214</xdr:rowOff>
    </xdr:from>
    <xdr:to>
      <xdr:col>12</xdr:col>
      <xdr:colOff>3401785</xdr:colOff>
      <xdr:row>8</xdr:row>
      <xdr:rowOff>183078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5D6CA21-93B7-4FBE-B45C-96DC4FBD06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650357" y="154214"/>
          <a:ext cx="1741714" cy="1407721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3366CC"/>
    <pageSetUpPr fitToPage="1"/>
  </sheetPr>
  <dimension ref="A1:E18"/>
  <sheetViews>
    <sheetView tabSelected="1" view="pageBreakPreview" zoomScale="83" zoomScaleNormal="100" zoomScaleSheetLayoutView="70" workbookViewId="0">
      <pane ySplit="10" topLeftCell="A11" activePane="bottomLeft" state="frozen"/>
      <selection activeCell="N7" sqref="N7"/>
      <selection pane="bottomLeft" activeCell="B17" sqref="B17"/>
    </sheetView>
  </sheetViews>
  <sheetFormatPr defaultColWidth="9" defaultRowHeight="14" x14ac:dyDescent="0.3"/>
  <cols>
    <col min="1" max="1" width="23.6640625" style="27" customWidth="1"/>
    <col min="2" max="2" width="44.9140625" style="27" customWidth="1"/>
    <col min="3" max="4" width="17.58203125" style="31" customWidth="1"/>
    <col min="5" max="5" width="9" style="27"/>
    <col min="6" max="7" width="14.4140625" style="27" customWidth="1"/>
    <col min="8" max="10" width="9" style="27"/>
    <col min="11" max="12" width="15.58203125" style="27" customWidth="1"/>
    <col min="13" max="16384" width="9" style="27"/>
  </cols>
  <sheetData>
    <row r="1" spans="1:5" x14ac:dyDescent="0.3">
      <c r="A1" s="37"/>
      <c r="B1" s="32"/>
      <c r="C1" s="48"/>
      <c r="D1" s="38"/>
    </row>
    <row r="2" spans="1:5" x14ac:dyDescent="0.3">
      <c r="A2" s="18" t="s">
        <v>19</v>
      </c>
      <c r="B2" s="42"/>
      <c r="C2" s="49"/>
      <c r="D2" s="9"/>
    </row>
    <row r="3" spans="1:5" x14ac:dyDescent="0.3">
      <c r="A3" s="18"/>
      <c r="B3" s="17"/>
      <c r="C3" s="49"/>
      <c r="D3" s="9"/>
    </row>
    <row r="4" spans="1:5" x14ac:dyDescent="0.3">
      <c r="A4" s="18" t="s">
        <v>14</v>
      </c>
      <c r="B4" s="42"/>
      <c r="C4" s="49"/>
      <c r="D4" s="9"/>
    </row>
    <row r="5" spans="1:5" x14ac:dyDescent="0.3">
      <c r="A5" s="18"/>
      <c r="B5" s="17"/>
      <c r="C5" s="49"/>
      <c r="D5" s="9"/>
    </row>
    <row r="6" spans="1:5" x14ac:dyDescent="0.3">
      <c r="A6" s="18" t="s">
        <v>13</v>
      </c>
      <c r="B6" s="17">
        <v>3</v>
      </c>
      <c r="C6" s="49"/>
      <c r="D6" s="9"/>
    </row>
    <row r="7" spans="1:5" x14ac:dyDescent="0.3">
      <c r="A7" s="18"/>
      <c r="B7" s="51"/>
      <c r="C7" s="49"/>
      <c r="D7" s="9"/>
    </row>
    <row r="8" spans="1:5" x14ac:dyDescent="0.3">
      <c r="A8" s="18" t="s">
        <v>26</v>
      </c>
      <c r="B8" s="17">
        <v>2030</v>
      </c>
      <c r="C8" s="49"/>
      <c r="D8" s="9"/>
    </row>
    <row r="9" spans="1:5" ht="14.5" thickBot="1" x14ac:dyDescent="0.35">
      <c r="A9" s="18"/>
      <c r="B9" s="39"/>
      <c r="C9" s="50"/>
      <c r="D9" s="40"/>
    </row>
    <row r="10" spans="1:5" s="28" customFormat="1" ht="28.5" thickBot="1" x14ac:dyDescent="0.35">
      <c r="A10" s="66" t="s">
        <v>5</v>
      </c>
      <c r="B10" s="67" t="s">
        <v>0</v>
      </c>
      <c r="C10" s="67" t="s">
        <v>6</v>
      </c>
      <c r="D10" s="68" t="s">
        <v>27</v>
      </c>
      <c r="E10" s="69"/>
    </row>
    <row r="11" spans="1:5" x14ac:dyDescent="0.3">
      <c r="A11" s="54">
        <v>1000</v>
      </c>
      <c r="B11" s="55" t="s">
        <v>30</v>
      </c>
      <c r="C11" s="56">
        <f>'MATERIAL TAKE-OFF'!L13</f>
        <v>9642.5</v>
      </c>
      <c r="D11" s="57">
        <f>C11/$B$8</f>
        <v>4.75</v>
      </c>
    </row>
    <row r="12" spans="1:5" x14ac:dyDescent="0.3">
      <c r="A12" s="41">
        <v>6000</v>
      </c>
      <c r="B12" s="36" t="s">
        <v>43</v>
      </c>
      <c r="C12" s="47">
        <f>'MATERIAL TAKE-OFF'!L75</f>
        <v>158074.85978369997</v>
      </c>
      <c r="D12" s="58">
        <f t="shared" ref="D12" si="0">C12/$B$8</f>
        <v>77.869389056009837</v>
      </c>
    </row>
    <row r="13" spans="1:5" s="29" customFormat="1" ht="14.5" thickBot="1" x14ac:dyDescent="0.35">
      <c r="A13" s="132" t="s">
        <v>38</v>
      </c>
      <c r="B13" s="132"/>
      <c r="C13" s="70">
        <f>SUM(C11:C12)</f>
        <v>167717.35978369997</v>
      </c>
      <c r="D13" s="70">
        <f>SUM(D11:D12)</f>
        <v>82.619389056009837</v>
      </c>
    </row>
    <row r="14" spans="1:5" ht="14.5" thickBot="1" x14ac:dyDescent="0.35">
      <c r="A14" s="133"/>
      <c r="B14" s="133"/>
      <c r="C14" s="133"/>
      <c r="D14" s="133"/>
    </row>
    <row r="15" spans="1:5" s="30" customFormat="1" x14ac:dyDescent="0.3">
      <c r="A15" s="72" t="s">
        <v>39</v>
      </c>
      <c r="B15" s="73">
        <v>0.15</v>
      </c>
      <c r="C15" s="74">
        <f>$C$13*B15</f>
        <v>25157.603967554995</v>
      </c>
      <c r="D15" s="130">
        <f>$D$13*B15</f>
        <v>12.392908358401476</v>
      </c>
    </row>
    <row r="16" spans="1:5" s="30" customFormat="1" x14ac:dyDescent="0.3">
      <c r="A16" s="127" t="s">
        <v>40</v>
      </c>
      <c r="B16" s="128"/>
      <c r="C16" s="129">
        <f>C15+C13</f>
        <v>192874.96375125495</v>
      </c>
      <c r="D16" s="129">
        <f>$D$13*B16</f>
        <v>0</v>
      </c>
    </row>
    <row r="17" spans="1:4" s="30" customFormat="1" ht="14.5" thickBot="1" x14ac:dyDescent="0.35">
      <c r="A17" s="72" t="s">
        <v>41</v>
      </c>
      <c r="B17" s="73">
        <v>0.1</v>
      </c>
      <c r="C17" s="74">
        <f>C16*B17</f>
        <v>19287.496375125495</v>
      </c>
      <c r="D17" s="74">
        <f>$D$13*B17</f>
        <v>8.2619389056009833</v>
      </c>
    </row>
    <row r="18" spans="1:4" s="28" customFormat="1" ht="14.5" thickBot="1" x14ac:dyDescent="0.35">
      <c r="A18" s="134" t="s">
        <v>42</v>
      </c>
      <c r="B18" s="135"/>
      <c r="C18" s="71">
        <f>SUM(C16:C17)</f>
        <v>212162.46012638044</v>
      </c>
      <c r="D18" s="71">
        <f>SUM(D13:D17)</f>
        <v>103.27423632001229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0070C0"/>
    <pageSetUpPr fitToPage="1"/>
  </sheetPr>
  <dimension ref="A1:M95"/>
  <sheetViews>
    <sheetView showGridLines="0" view="pageBreakPreview" topLeftCell="A2" zoomScale="70" zoomScaleNormal="70" zoomScaleSheetLayoutView="70" workbookViewId="0">
      <pane ySplit="9" topLeftCell="A22" activePane="bottomLeft" state="frozen"/>
      <selection activeCell="N7" sqref="N7"/>
      <selection pane="bottomLeft" activeCell="K4" sqref="K4"/>
    </sheetView>
  </sheetViews>
  <sheetFormatPr defaultColWidth="9" defaultRowHeight="14" x14ac:dyDescent="0.3"/>
  <cols>
    <col min="1" max="1" width="8.58203125" style="7" customWidth="1"/>
    <col min="2" max="2" width="11.33203125" style="7" customWidth="1"/>
    <col min="3" max="3" width="45.58203125" style="7" customWidth="1"/>
    <col min="4" max="4" width="10.58203125" style="12" customWidth="1"/>
    <col min="5" max="5" width="8.33203125" style="7" customWidth="1"/>
    <col min="6" max="8" width="10.58203125" style="7" customWidth="1"/>
    <col min="9" max="9" width="12.5" style="7" customWidth="1"/>
    <col min="10" max="10" width="12.9140625" style="7" customWidth="1"/>
    <col min="11" max="11" width="13.6640625" style="7" customWidth="1"/>
    <col min="12" max="12" width="15.1640625" style="7" customWidth="1"/>
    <col min="13" max="13" width="48.3320312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75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10</v>
      </c>
      <c r="B3" s="17">
        <f>SUMMARY!B2</f>
        <v>0</v>
      </c>
      <c r="C3" s="3"/>
      <c r="D3" s="87"/>
      <c r="E3" s="3"/>
      <c r="G3" s="138"/>
      <c r="H3" s="138"/>
      <c r="I3" s="138"/>
      <c r="J3" s="138"/>
      <c r="L3" s="3"/>
      <c r="M3" s="8"/>
    </row>
    <row r="4" spans="1:13" ht="18.649999999999999" customHeight="1" x14ac:dyDescent="0.3">
      <c r="A4" s="16"/>
      <c r="B4" s="17"/>
      <c r="C4" s="3"/>
      <c r="D4" s="87"/>
      <c r="E4" s="3"/>
      <c r="G4" s="140"/>
      <c r="H4" s="140"/>
      <c r="I4" s="139"/>
      <c r="J4" s="140"/>
      <c r="L4" s="3"/>
      <c r="M4" s="8"/>
    </row>
    <row r="5" spans="1:13" ht="15" customHeight="1" x14ac:dyDescent="0.3">
      <c r="A5" s="16" t="s">
        <v>14</v>
      </c>
      <c r="B5" s="17">
        <f>SUMMARY!B4</f>
        <v>0</v>
      </c>
      <c r="C5" s="3"/>
      <c r="D5" s="87"/>
      <c r="E5" s="3"/>
      <c r="G5" s="140"/>
      <c r="H5" s="140"/>
      <c r="I5" s="145"/>
      <c r="J5" s="140"/>
      <c r="L5" s="3"/>
      <c r="M5" s="8"/>
    </row>
    <row r="6" spans="1:13" ht="15" customHeight="1" x14ac:dyDescent="0.3">
      <c r="A6" s="16"/>
      <c r="B6" s="17"/>
      <c r="C6" s="3"/>
      <c r="D6" s="87"/>
      <c r="E6" s="3"/>
      <c r="G6" s="140"/>
      <c r="H6" s="140"/>
      <c r="I6" s="145"/>
      <c r="J6" s="140"/>
      <c r="L6" s="3"/>
      <c r="M6" s="8"/>
    </row>
    <row r="7" spans="1:13" ht="15" customHeight="1" x14ac:dyDescent="0.3">
      <c r="A7" s="16" t="s">
        <v>8</v>
      </c>
      <c r="B7" s="88" t="s">
        <v>78</v>
      </c>
      <c r="C7" s="3"/>
      <c r="D7" s="87"/>
      <c r="E7" s="3"/>
      <c r="G7" s="140"/>
      <c r="H7" s="140"/>
      <c r="I7" s="145"/>
      <c r="J7" s="140"/>
      <c r="L7" s="3"/>
      <c r="M7" s="8"/>
    </row>
    <row r="8" spans="1:13" ht="15" customHeight="1" x14ac:dyDescent="0.3">
      <c r="A8" s="16"/>
      <c r="B8" s="17"/>
      <c r="C8" s="3"/>
      <c r="D8" s="87"/>
      <c r="E8" s="3"/>
      <c r="G8" s="140"/>
      <c r="H8" s="140"/>
      <c r="I8" s="139"/>
      <c r="J8" s="140"/>
      <c r="L8" s="3"/>
      <c r="M8" s="8"/>
    </row>
    <row r="9" spans="1:13" ht="15" customHeight="1" x14ac:dyDescent="0.3">
      <c r="A9" s="98" t="s">
        <v>7</v>
      </c>
      <c r="B9" s="89">
        <f ca="1">TODAY()</f>
        <v>46014</v>
      </c>
      <c r="C9" s="90"/>
      <c r="D9" s="91"/>
      <c r="E9" s="90"/>
      <c r="F9" s="92"/>
      <c r="G9" s="92"/>
      <c r="H9" s="92"/>
      <c r="I9" s="92"/>
      <c r="J9" s="92"/>
      <c r="K9" s="92"/>
      <c r="L9" s="90"/>
      <c r="M9" s="8"/>
    </row>
    <row r="10" spans="1:13" s="3" customFormat="1" ht="61.25" customHeight="1" x14ac:dyDescent="0.3">
      <c r="A10" s="81" t="s">
        <v>3</v>
      </c>
      <c r="B10" s="82" t="s">
        <v>37</v>
      </c>
      <c r="C10" s="83" t="s">
        <v>0</v>
      </c>
      <c r="D10" s="84" t="s">
        <v>1</v>
      </c>
      <c r="E10" s="83" t="s">
        <v>2</v>
      </c>
      <c r="F10" s="85" t="s">
        <v>36</v>
      </c>
      <c r="G10" s="82" t="s">
        <v>15</v>
      </c>
      <c r="H10" s="82" t="s">
        <v>11</v>
      </c>
      <c r="I10" s="82" t="s">
        <v>16</v>
      </c>
      <c r="J10" s="82" t="s">
        <v>12</v>
      </c>
      <c r="K10" s="82" t="s">
        <v>17</v>
      </c>
      <c r="L10" s="93" t="s">
        <v>4</v>
      </c>
      <c r="M10" s="61" t="s">
        <v>45</v>
      </c>
    </row>
    <row r="11" spans="1:13" s="3" customFormat="1" ht="18" customHeight="1" x14ac:dyDescent="0.3">
      <c r="A11" s="60"/>
      <c r="B11" s="136" t="s">
        <v>29</v>
      </c>
      <c r="C11" s="136"/>
      <c r="D11" s="136"/>
      <c r="E11" s="136"/>
      <c r="F11" s="136"/>
      <c r="G11" s="136"/>
      <c r="H11" s="136"/>
      <c r="I11" s="136"/>
      <c r="J11" s="136"/>
      <c r="K11" s="136"/>
      <c r="L11" s="94"/>
      <c r="M11" s="99"/>
    </row>
    <row r="12" spans="1:13" ht="18" customHeight="1" x14ac:dyDescent="0.3">
      <c r="A12" s="100">
        <v>1</v>
      </c>
      <c r="B12" s="19"/>
      <c r="C12" s="20" t="s">
        <v>30</v>
      </c>
      <c r="D12" s="19">
        <v>2030</v>
      </c>
      <c r="E12" s="19" t="s">
        <v>32</v>
      </c>
      <c r="F12" s="53">
        <v>1.5</v>
      </c>
      <c r="G12" s="53">
        <f>D12*F12</f>
        <v>3045</v>
      </c>
      <c r="H12" s="53">
        <v>3.25</v>
      </c>
      <c r="I12" s="53">
        <f>D12*H12</f>
        <v>6597.5</v>
      </c>
      <c r="J12" s="53">
        <v>0</v>
      </c>
      <c r="K12" s="53">
        <f>D12*J12</f>
        <v>0</v>
      </c>
      <c r="L12" s="95">
        <f>IF(D12="","",(G12+I12+K12))</f>
        <v>9642.5</v>
      </c>
      <c r="M12" s="101"/>
    </row>
    <row r="13" spans="1:13" s="3" customFormat="1" ht="18" customHeight="1" x14ac:dyDescent="0.3">
      <c r="A13" s="63" t="str">
        <f>IF(E13=0,"",1+MAX(A12:A12))</f>
        <v/>
      </c>
      <c r="B13" s="102"/>
      <c r="C13" s="103"/>
      <c r="D13" s="104"/>
      <c r="E13" s="104"/>
      <c r="F13" s="104"/>
      <c r="G13" s="104"/>
      <c r="H13" s="104"/>
      <c r="I13" s="104"/>
      <c r="J13" s="104"/>
      <c r="K13" s="104" t="s">
        <v>9</v>
      </c>
      <c r="L13" s="76">
        <f>SUM(L11:L12)</f>
        <v>9642.5</v>
      </c>
      <c r="M13" s="105"/>
    </row>
    <row r="14" spans="1:13" ht="18" customHeight="1" x14ac:dyDescent="0.3">
      <c r="A14" s="33" t="str">
        <f>IF(E14=0,"",1+MAX(#REF!))</f>
        <v/>
      </c>
      <c r="B14" s="78"/>
      <c r="C14" s="78"/>
      <c r="D14" s="78"/>
      <c r="E14" s="78"/>
      <c r="F14" s="110"/>
      <c r="G14" s="78"/>
      <c r="H14" s="78"/>
      <c r="I14" s="78"/>
      <c r="J14" s="78"/>
      <c r="K14" s="78"/>
      <c r="L14" s="78"/>
      <c r="M14" s="111"/>
    </row>
    <row r="15" spans="1:13" s="3" customFormat="1" ht="18" customHeight="1" x14ac:dyDescent="0.3">
      <c r="A15" s="108" t="str">
        <f>IF(E15=0,"",1+MAX(A14:A14))</f>
        <v/>
      </c>
      <c r="B15" s="137" t="s">
        <v>33</v>
      </c>
      <c r="C15" s="137"/>
      <c r="D15" s="137"/>
      <c r="E15" s="137"/>
      <c r="F15" s="137"/>
      <c r="G15" s="137"/>
      <c r="H15" s="137"/>
      <c r="I15" s="137"/>
      <c r="J15" s="137"/>
      <c r="K15" s="137"/>
      <c r="L15" s="96"/>
      <c r="M15" s="99"/>
    </row>
    <row r="16" spans="1:13" s="3" customFormat="1" x14ac:dyDescent="0.3">
      <c r="A16" s="109" t="str">
        <f>IF(E16=0,"",1+MAX(A11:A15))</f>
        <v/>
      </c>
      <c r="B16" s="22"/>
      <c r="C16" s="46" t="s">
        <v>50</v>
      </c>
      <c r="D16" s="21"/>
      <c r="E16" s="21"/>
      <c r="F16" s="52"/>
      <c r="G16" s="53"/>
      <c r="H16" s="53"/>
      <c r="I16" s="53"/>
      <c r="J16" s="53"/>
      <c r="K16" s="53"/>
      <c r="L16" s="95"/>
      <c r="M16" s="101"/>
    </row>
    <row r="17" spans="1:13" ht="28" x14ac:dyDescent="0.3">
      <c r="A17" s="109">
        <f>IF(E17=0,"",1+MAX(A12:A16))</f>
        <v>2</v>
      </c>
      <c r="B17" s="141" t="s">
        <v>79</v>
      </c>
      <c r="C17" s="35" t="s">
        <v>51</v>
      </c>
      <c r="D17" s="21">
        <v>4.1719999999999997</v>
      </c>
      <c r="E17" s="21" t="s">
        <v>32</v>
      </c>
      <c r="F17" s="53">
        <v>19.297499999999999</v>
      </c>
      <c r="G17" s="53">
        <f t="shared" ref="G17:G69" si="0">D17*F17</f>
        <v>80.509169999999997</v>
      </c>
      <c r="H17" s="53">
        <v>41.5</v>
      </c>
      <c r="I17" s="53">
        <f t="shared" ref="I17:I69" si="1">D17*H17</f>
        <v>173.13799999999998</v>
      </c>
      <c r="J17" s="53">
        <v>0</v>
      </c>
      <c r="K17" s="53">
        <f t="shared" ref="K17:K69" si="2">D17*J17</f>
        <v>0</v>
      </c>
      <c r="L17" s="95">
        <f t="shared" ref="L17:L69" si="3">IF(D17="","",(G17+I17+K17))</f>
        <v>253.64716999999996</v>
      </c>
      <c r="M17" s="101"/>
    </row>
    <row r="18" spans="1:13" x14ac:dyDescent="0.3">
      <c r="A18" s="109">
        <f t="shared" ref="A18:A74" si="4">IF(E18=0,"",1+MAX(A13:A17))</f>
        <v>3</v>
      </c>
      <c r="B18" s="142"/>
      <c r="C18" s="131" t="s">
        <v>52</v>
      </c>
      <c r="D18" s="21">
        <f>ROUNDUP(D17/0.0741,0)</f>
        <v>57</v>
      </c>
      <c r="E18" s="21" t="s">
        <v>28</v>
      </c>
      <c r="F18" s="53">
        <v>0</v>
      </c>
      <c r="G18" s="53">
        <f t="shared" ref="G18:G58" si="5">D18*F18</f>
        <v>0</v>
      </c>
      <c r="H18" s="53">
        <v>0</v>
      </c>
      <c r="I18" s="53">
        <f t="shared" ref="I18:I58" si="6">D18*H18</f>
        <v>0</v>
      </c>
      <c r="J18" s="53">
        <v>0</v>
      </c>
      <c r="K18" s="53">
        <f t="shared" ref="K18:K58" si="7">D18*J18</f>
        <v>0</v>
      </c>
      <c r="L18" s="95">
        <f t="shared" ref="L18:L58" si="8">IF(D18="","",(G18+I18+K18))</f>
        <v>0</v>
      </c>
      <c r="M18" s="101"/>
    </row>
    <row r="19" spans="1:13" x14ac:dyDescent="0.3">
      <c r="A19" s="109">
        <f t="shared" si="4"/>
        <v>4</v>
      </c>
      <c r="B19" s="142"/>
      <c r="C19" s="131" t="s">
        <v>53</v>
      </c>
      <c r="D19" s="21">
        <f>0.08*D17</f>
        <v>0.33376</v>
      </c>
      <c r="E19" s="21" t="s">
        <v>31</v>
      </c>
      <c r="F19" s="53">
        <v>36.502500000000005</v>
      </c>
      <c r="G19" s="53">
        <f t="shared" si="5"/>
        <v>12.183074400000002</v>
      </c>
      <c r="H19" s="53">
        <v>78.5</v>
      </c>
      <c r="I19" s="53">
        <f t="shared" si="6"/>
        <v>26.20016</v>
      </c>
      <c r="J19" s="53">
        <v>0</v>
      </c>
      <c r="K19" s="53">
        <f t="shared" si="7"/>
        <v>0</v>
      </c>
      <c r="L19" s="95">
        <f t="shared" si="8"/>
        <v>38.383234400000006</v>
      </c>
      <c r="M19" s="101"/>
    </row>
    <row r="20" spans="1:13" ht="56" x14ac:dyDescent="0.3">
      <c r="A20" s="109">
        <f t="shared" si="4"/>
        <v>5</v>
      </c>
      <c r="B20" s="142"/>
      <c r="C20" s="35" t="s">
        <v>54</v>
      </c>
      <c r="D20" s="21">
        <v>42</v>
      </c>
      <c r="E20" s="21" t="s">
        <v>32</v>
      </c>
      <c r="F20" s="53">
        <v>19.297499999999999</v>
      </c>
      <c r="G20" s="53">
        <f t="shared" si="5"/>
        <v>810.495</v>
      </c>
      <c r="H20" s="53">
        <v>41.5</v>
      </c>
      <c r="I20" s="53">
        <f t="shared" si="6"/>
        <v>1743</v>
      </c>
      <c r="J20" s="53">
        <v>0</v>
      </c>
      <c r="K20" s="53">
        <f t="shared" si="7"/>
        <v>0</v>
      </c>
      <c r="L20" s="95">
        <f t="shared" si="8"/>
        <v>2553.4949999999999</v>
      </c>
      <c r="M20" s="101"/>
    </row>
    <row r="21" spans="1:13" x14ac:dyDescent="0.3">
      <c r="A21" s="109">
        <f t="shared" si="4"/>
        <v>6</v>
      </c>
      <c r="B21" s="142"/>
      <c r="C21" s="131" t="s">
        <v>55</v>
      </c>
      <c r="D21" s="21">
        <f>ROUND(D20/0.0741,0)</f>
        <v>567</v>
      </c>
      <c r="E21" s="21" t="s">
        <v>28</v>
      </c>
      <c r="F21" s="53">
        <v>0</v>
      </c>
      <c r="G21" s="53">
        <f t="shared" si="5"/>
        <v>0</v>
      </c>
      <c r="H21" s="53">
        <v>0</v>
      </c>
      <c r="I21" s="53">
        <f t="shared" si="6"/>
        <v>0</v>
      </c>
      <c r="J21" s="53">
        <v>0</v>
      </c>
      <c r="K21" s="53">
        <f t="shared" si="7"/>
        <v>0</v>
      </c>
      <c r="L21" s="95">
        <f t="shared" si="8"/>
        <v>0</v>
      </c>
      <c r="M21" s="101"/>
    </row>
    <row r="22" spans="1:13" x14ac:dyDescent="0.3">
      <c r="A22" s="109">
        <f t="shared" si="4"/>
        <v>7</v>
      </c>
      <c r="B22" s="142"/>
      <c r="C22" s="131" t="s">
        <v>53</v>
      </c>
      <c r="D22" s="21">
        <f>0.08*D20</f>
        <v>3.36</v>
      </c>
      <c r="E22" s="21" t="s">
        <v>31</v>
      </c>
      <c r="F22" s="53">
        <v>36.502500000000005</v>
      </c>
      <c r="G22" s="53">
        <f t="shared" si="5"/>
        <v>122.64840000000001</v>
      </c>
      <c r="H22" s="53">
        <v>78.5</v>
      </c>
      <c r="I22" s="53">
        <f t="shared" si="6"/>
        <v>263.76</v>
      </c>
      <c r="J22" s="53">
        <v>0</v>
      </c>
      <c r="K22" s="53">
        <f t="shared" si="7"/>
        <v>0</v>
      </c>
      <c r="L22" s="95">
        <f t="shared" si="8"/>
        <v>386.40840000000003</v>
      </c>
      <c r="M22" s="101"/>
    </row>
    <row r="23" spans="1:13" ht="56" x14ac:dyDescent="0.3">
      <c r="A23" s="109">
        <f t="shared" si="4"/>
        <v>8</v>
      </c>
      <c r="B23" s="142"/>
      <c r="C23" s="35" t="s">
        <v>56</v>
      </c>
      <c r="D23" s="21">
        <v>31.5</v>
      </c>
      <c r="E23" s="21" t="s">
        <v>32</v>
      </c>
      <c r="F23" s="53">
        <v>19.297499999999999</v>
      </c>
      <c r="G23" s="53">
        <f t="shared" si="5"/>
        <v>607.87125000000003</v>
      </c>
      <c r="H23" s="53">
        <v>41.5</v>
      </c>
      <c r="I23" s="53">
        <f t="shared" si="6"/>
        <v>1307.25</v>
      </c>
      <c r="J23" s="53">
        <v>0</v>
      </c>
      <c r="K23" s="53">
        <f t="shared" si="7"/>
        <v>0</v>
      </c>
      <c r="L23" s="95">
        <f t="shared" si="8"/>
        <v>1915.1212500000001</v>
      </c>
      <c r="M23" s="101"/>
    </row>
    <row r="24" spans="1:13" x14ac:dyDescent="0.3">
      <c r="A24" s="109">
        <f t="shared" si="4"/>
        <v>9</v>
      </c>
      <c r="B24" s="142"/>
      <c r="C24" s="131" t="s">
        <v>55</v>
      </c>
      <c r="D24" s="21">
        <f>ROUND(D23/0.0741,0)</f>
        <v>425</v>
      </c>
      <c r="E24" s="21" t="s">
        <v>28</v>
      </c>
      <c r="F24" s="53">
        <v>0</v>
      </c>
      <c r="G24" s="53">
        <f t="shared" si="5"/>
        <v>0</v>
      </c>
      <c r="H24" s="53">
        <v>0</v>
      </c>
      <c r="I24" s="53">
        <f t="shared" si="6"/>
        <v>0</v>
      </c>
      <c r="J24" s="53">
        <v>0</v>
      </c>
      <c r="K24" s="53">
        <f t="shared" si="7"/>
        <v>0</v>
      </c>
      <c r="L24" s="95">
        <f t="shared" si="8"/>
        <v>0</v>
      </c>
      <c r="M24" s="101"/>
    </row>
    <row r="25" spans="1:13" x14ac:dyDescent="0.3">
      <c r="A25" s="109">
        <f t="shared" si="4"/>
        <v>10</v>
      </c>
      <c r="B25" s="142"/>
      <c r="C25" s="131" t="s">
        <v>53</v>
      </c>
      <c r="D25" s="21">
        <f>0.08*D23</f>
        <v>2.52</v>
      </c>
      <c r="E25" s="21" t="s">
        <v>31</v>
      </c>
      <c r="F25" s="53">
        <v>36.502500000000005</v>
      </c>
      <c r="G25" s="53">
        <f t="shared" si="5"/>
        <v>91.986300000000014</v>
      </c>
      <c r="H25" s="53">
        <v>78.5</v>
      </c>
      <c r="I25" s="53">
        <f t="shared" si="6"/>
        <v>197.82</v>
      </c>
      <c r="J25" s="53">
        <v>0</v>
      </c>
      <c r="K25" s="53">
        <f t="shared" si="7"/>
        <v>0</v>
      </c>
      <c r="L25" s="95">
        <f t="shared" si="8"/>
        <v>289.80630000000002</v>
      </c>
      <c r="M25" s="101"/>
    </row>
    <row r="26" spans="1:13" ht="56" x14ac:dyDescent="0.3">
      <c r="A26" s="109">
        <f t="shared" si="4"/>
        <v>11</v>
      </c>
      <c r="B26" s="142"/>
      <c r="C26" s="35" t="s">
        <v>57</v>
      </c>
      <c r="D26" s="21">
        <v>52.777999999999999</v>
      </c>
      <c r="E26" s="21" t="s">
        <v>32</v>
      </c>
      <c r="F26" s="53">
        <v>20.227500000000003</v>
      </c>
      <c r="G26" s="53">
        <f t="shared" si="5"/>
        <v>1067.5669950000001</v>
      </c>
      <c r="H26" s="53">
        <v>43.5</v>
      </c>
      <c r="I26" s="53">
        <f t="shared" si="6"/>
        <v>2295.8429999999998</v>
      </c>
      <c r="J26" s="53">
        <v>0</v>
      </c>
      <c r="K26" s="53">
        <f t="shared" si="7"/>
        <v>0</v>
      </c>
      <c r="L26" s="95">
        <f t="shared" si="8"/>
        <v>3363.409995</v>
      </c>
      <c r="M26" s="101"/>
    </row>
    <row r="27" spans="1:13" x14ac:dyDescent="0.3">
      <c r="A27" s="109">
        <f t="shared" si="4"/>
        <v>12</v>
      </c>
      <c r="B27" s="142"/>
      <c r="C27" s="131" t="s">
        <v>55</v>
      </c>
      <c r="D27" s="21">
        <f>ROUND(D26/0.0741,0)</f>
        <v>712</v>
      </c>
      <c r="E27" s="21" t="s">
        <v>28</v>
      </c>
      <c r="F27" s="53">
        <v>0</v>
      </c>
      <c r="G27" s="53">
        <f t="shared" si="5"/>
        <v>0</v>
      </c>
      <c r="H27" s="53">
        <v>0</v>
      </c>
      <c r="I27" s="53">
        <f t="shared" si="6"/>
        <v>0</v>
      </c>
      <c r="J27" s="53">
        <v>0</v>
      </c>
      <c r="K27" s="53">
        <f t="shared" si="7"/>
        <v>0</v>
      </c>
      <c r="L27" s="95">
        <f t="shared" si="8"/>
        <v>0</v>
      </c>
      <c r="M27" s="101"/>
    </row>
    <row r="28" spans="1:13" x14ac:dyDescent="0.3">
      <c r="A28" s="109">
        <f t="shared" si="4"/>
        <v>13</v>
      </c>
      <c r="B28" s="142"/>
      <c r="C28" s="131" t="s">
        <v>53</v>
      </c>
      <c r="D28" s="21">
        <f>0.08*D26</f>
        <v>4.2222400000000002</v>
      </c>
      <c r="E28" s="21" t="s">
        <v>31</v>
      </c>
      <c r="F28" s="53">
        <v>36.502500000000005</v>
      </c>
      <c r="G28" s="53">
        <f t="shared" si="5"/>
        <v>154.12231560000004</v>
      </c>
      <c r="H28" s="53">
        <v>78.5</v>
      </c>
      <c r="I28" s="53">
        <f t="shared" si="6"/>
        <v>331.44584000000003</v>
      </c>
      <c r="J28" s="53">
        <v>0</v>
      </c>
      <c r="K28" s="53">
        <f t="shared" si="7"/>
        <v>0</v>
      </c>
      <c r="L28" s="95">
        <f t="shared" si="8"/>
        <v>485.56815560000007</v>
      </c>
      <c r="M28" s="101"/>
    </row>
    <row r="29" spans="1:13" ht="56" x14ac:dyDescent="0.3">
      <c r="A29" s="109">
        <f t="shared" si="4"/>
        <v>14</v>
      </c>
      <c r="B29" s="142"/>
      <c r="C29" s="35" t="s">
        <v>58</v>
      </c>
      <c r="D29" s="21">
        <v>419.85</v>
      </c>
      <c r="E29" s="21" t="s">
        <v>32</v>
      </c>
      <c r="F29" s="53">
        <v>20.227500000000003</v>
      </c>
      <c r="G29" s="53">
        <f t="shared" si="5"/>
        <v>8492.515875000001</v>
      </c>
      <c r="H29" s="53">
        <v>43.5</v>
      </c>
      <c r="I29" s="53">
        <f t="shared" si="6"/>
        <v>18263.475000000002</v>
      </c>
      <c r="J29" s="53">
        <v>0</v>
      </c>
      <c r="K29" s="53">
        <f t="shared" si="7"/>
        <v>0</v>
      </c>
      <c r="L29" s="95">
        <f t="shared" si="8"/>
        <v>26755.990875000003</v>
      </c>
      <c r="M29" s="101"/>
    </row>
    <row r="30" spans="1:13" x14ac:dyDescent="0.3">
      <c r="A30" s="109">
        <f t="shared" si="4"/>
        <v>15</v>
      </c>
      <c r="B30" s="142"/>
      <c r="C30" s="131" t="s">
        <v>52</v>
      </c>
      <c r="D30" s="21">
        <f>ROUNDUP(D29/0.0741,0)</f>
        <v>5666</v>
      </c>
      <c r="E30" s="21" t="s">
        <v>28</v>
      </c>
      <c r="F30" s="53">
        <v>0</v>
      </c>
      <c r="G30" s="53">
        <f t="shared" si="5"/>
        <v>0</v>
      </c>
      <c r="H30" s="53">
        <v>0</v>
      </c>
      <c r="I30" s="53">
        <f t="shared" si="6"/>
        <v>0</v>
      </c>
      <c r="J30" s="53">
        <v>0</v>
      </c>
      <c r="K30" s="53">
        <f t="shared" si="7"/>
        <v>0</v>
      </c>
      <c r="L30" s="95">
        <f t="shared" si="8"/>
        <v>0</v>
      </c>
      <c r="M30" s="101"/>
    </row>
    <row r="31" spans="1:13" x14ac:dyDescent="0.3">
      <c r="A31" s="109">
        <f t="shared" si="4"/>
        <v>16</v>
      </c>
      <c r="B31" s="142"/>
      <c r="C31" s="131" t="s">
        <v>53</v>
      </c>
      <c r="D31" s="21">
        <f>0.08*D29</f>
        <v>33.588000000000001</v>
      </c>
      <c r="E31" s="21" t="s">
        <v>31</v>
      </c>
      <c r="F31" s="53">
        <v>36.502500000000005</v>
      </c>
      <c r="G31" s="53">
        <f t="shared" si="5"/>
        <v>1226.0459700000001</v>
      </c>
      <c r="H31" s="53">
        <v>78.5</v>
      </c>
      <c r="I31" s="53">
        <f t="shared" si="6"/>
        <v>2636.6579999999999</v>
      </c>
      <c r="J31" s="53">
        <v>0</v>
      </c>
      <c r="K31" s="53">
        <f t="shared" si="7"/>
        <v>0</v>
      </c>
      <c r="L31" s="95">
        <f t="shared" si="8"/>
        <v>3862.70397</v>
      </c>
      <c r="M31" s="101"/>
    </row>
    <row r="32" spans="1:13" ht="56" x14ac:dyDescent="0.3">
      <c r="A32" s="109">
        <f t="shared" si="4"/>
        <v>17</v>
      </c>
      <c r="B32" s="142"/>
      <c r="C32" s="35" t="s">
        <v>59</v>
      </c>
      <c r="D32" s="21">
        <v>578</v>
      </c>
      <c r="E32" s="21" t="s">
        <v>32</v>
      </c>
      <c r="F32" s="53">
        <v>20.227500000000003</v>
      </c>
      <c r="G32" s="53">
        <f t="shared" si="5"/>
        <v>11691.495000000001</v>
      </c>
      <c r="H32" s="53">
        <v>43.5</v>
      </c>
      <c r="I32" s="53">
        <f t="shared" si="6"/>
        <v>25143</v>
      </c>
      <c r="J32" s="53">
        <v>0</v>
      </c>
      <c r="K32" s="53">
        <f t="shared" si="7"/>
        <v>0</v>
      </c>
      <c r="L32" s="95">
        <f t="shared" si="8"/>
        <v>36834.495000000003</v>
      </c>
      <c r="M32" s="101"/>
    </row>
    <row r="33" spans="1:13" x14ac:dyDescent="0.3">
      <c r="A33" s="109">
        <f t="shared" si="4"/>
        <v>18</v>
      </c>
      <c r="B33" s="142"/>
      <c r="C33" s="131" t="s">
        <v>55</v>
      </c>
      <c r="D33" s="21">
        <f>ROUND(D32/0.0741,0)</f>
        <v>7800</v>
      </c>
      <c r="E33" s="21" t="s">
        <v>28</v>
      </c>
      <c r="F33" s="53">
        <v>0</v>
      </c>
      <c r="G33" s="53">
        <f t="shared" si="5"/>
        <v>0</v>
      </c>
      <c r="H33" s="53">
        <v>0</v>
      </c>
      <c r="I33" s="53">
        <f t="shared" si="6"/>
        <v>0</v>
      </c>
      <c r="J33" s="53">
        <v>0</v>
      </c>
      <c r="K33" s="53">
        <f t="shared" si="7"/>
        <v>0</v>
      </c>
      <c r="L33" s="95">
        <f t="shared" si="8"/>
        <v>0</v>
      </c>
      <c r="M33" s="101"/>
    </row>
    <row r="34" spans="1:13" x14ac:dyDescent="0.3">
      <c r="A34" s="109">
        <f t="shared" si="4"/>
        <v>19</v>
      </c>
      <c r="B34" s="142"/>
      <c r="C34" s="131" t="s">
        <v>53</v>
      </c>
      <c r="D34" s="21">
        <f>0.08*D32</f>
        <v>46.24</v>
      </c>
      <c r="E34" s="21" t="s">
        <v>31</v>
      </c>
      <c r="F34" s="53">
        <v>36.502500000000005</v>
      </c>
      <c r="G34" s="53">
        <f t="shared" si="5"/>
        <v>1687.8756000000003</v>
      </c>
      <c r="H34" s="53">
        <v>78.5</v>
      </c>
      <c r="I34" s="53">
        <f t="shared" si="6"/>
        <v>3629.84</v>
      </c>
      <c r="J34" s="53">
        <v>0</v>
      </c>
      <c r="K34" s="53">
        <f t="shared" si="7"/>
        <v>0</v>
      </c>
      <c r="L34" s="95">
        <f t="shared" si="8"/>
        <v>5317.7156000000004</v>
      </c>
      <c r="M34" s="101"/>
    </row>
    <row r="35" spans="1:13" ht="56" x14ac:dyDescent="0.3">
      <c r="A35" s="109">
        <f t="shared" si="4"/>
        <v>20</v>
      </c>
      <c r="B35" s="142"/>
      <c r="C35" s="35" t="s">
        <v>60</v>
      </c>
      <c r="D35" s="21">
        <v>45.360000000000007</v>
      </c>
      <c r="E35" s="21" t="s">
        <v>32</v>
      </c>
      <c r="F35" s="53">
        <v>20.227500000000003</v>
      </c>
      <c r="G35" s="53">
        <f t="shared" si="5"/>
        <v>917.51940000000025</v>
      </c>
      <c r="H35" s="53">
        <v>43.5</v>
      </c>
      <c r="I35" s="53">
        <f t="shared" si="6"/>
        <v>1973.1600000000003</v>
      </c>
      <c r="J35" s="53">
        <v>0</v>
      </c>
      <c r="K35" s="53">
        <f t="shared" si="7"/>
        <v>0</v>
      </c>
      <c r="L35" s="95">
        <f t="shared" si="8"/>
        <v>2890.6794000000004</v>
      </c>
      <c r="M35" s="101"/>
    </row>
    <row r="36" spans="1:13" x14ac:dyDescent="0.3">
      <c r="A36" s="109">
        <f t="shared" si="4"/>
        <v>21</v>
      </c>
      <c r="B36" s="142"/>
      <c r="C36" s="131" t="s">
        <v>55</v>
      </c>
      <c r="D36" s="21">
        <f>ROUND(D35/0.0741,0)</f>
        <v>612</v>
      </c>
      <c r="E36" s="21" t="s">
        <v>28</v>
      </c>
      <c r="F36" s="53">
        <v>0</v>
      </c>
      <c r="G36" s="53">
        <f t="shared" si="5"/>
        <v>0</v>
      </c>
      <c r="H36" s="53">
        <v>0</v>
      </c>
      <c r="I36" s="53">
        <f t="shared" si="6"/>
        <v>0</v>
      </c>
      <c r="J36" s="53">
        <v>0</v>
      </c>
      <c r="K36" s="53">
        <f t="shared" si="7"/>
        <v>0</v>
      </c>
      <c r="L36" s="95">
        <f t="shared" si="8"/>
        <v>0</v>
      </c>
      <c r="M36" s="101"/>
    </row>
    <row r="37" spans="1:13" x14ac:dyDescent="0.3">
      <c r="A37" s="109">
        <f t="shared" si="4"/>
        <v>22</v>
      </c>
      <c r="B37" s="142"/>
      <c r="C37" s="131" t="s">
        <v>53</v>
      </c>
      <c r="D37" s="21">
        <f>0.08*D35</f>
        <v>3.6288000000000005</v>
      </c>
      <c r="E37" s="21" t="s">
        <v>31</v>
      </c>
      <c r="F37" s="53">
        <v>36.502500000000005</v>
      </c>
      <c r="G37" s="53">
        <f t="shared" si="5"/>
        <v>132.46027200000003</v>
      </c>
      <c r="H37" s="53">
        <v>78.5</v>
      </c>
      <c r="I37" s="53">
        <f t="shared" si="6"/>
        <v>284.86080000000004</v>
      </c>
      <c r="J37" s="53">
        <v>0</v>
      </c>
      <c r="K37" s="53">
        <f t="shared" si="7"/>
        <v>0</v>
      </c>
      <c r="L37" s="95">
        <f t="shared" si="8"/>
        <v>417.32107200000007</v>
      </c>
      <c r="M37" s="101"/>
    </row>
    <row r="38" spans="1:13" ht="56" x14ac:dyDescent="0.3">
      <c r="A38" s="109">
        <f t="shared" si="4"/>
        <v>23</v>
      </c>
      <c r="B38" s="142"/>
      <c r="C38" s="35" t="s">
        <v>61</v>
      </c>
      <c r="D38" s="21">
        <v>4.4239999999999995</v>
      </c>
      <c r="E38" s="21" t="s">
        <v>32</v>
      </c>
      <c r="F38" s="53">
        <v>20.227500000000003</v>
      </c>
      <c r="G38" s="53">
        <f t="shared" si="5"/>
        <v>89.486460000000008</v>
      </c>
      <c r="H38" s="53">
        <v>43.5</v>
      </c>
      <c r="I38" s="53">
        <f t="shared" si="6"/>
        <v>192.44399999999999</v>
      </c>
      <c r="J38" s="53">
        <v>0</v>
      </c>
      <c r="K38" s="53">
        <f t="shared" si="7"/>
        <v>0</v>
      </c>
      <c r="L38" s="95">
        <f t="shared" si="8"/>
        <v>281.93045999999998</v>
      </c>
      <c r="M38" s="101"/>
    </row>
    <row r="39" spans="1:13" x14ac:dyDescent="0.3">
      <c r="A39" s="109">
        <f t="shared" si="4"/>
        <v>24</v>
      </c>
      <c r="B39" s="142"/>
      <c r="C39" s="131" t="s">
        <v>55</v>
      </c>
      <c r="D39" s="21">
        <f>ROUND(D38/0.0741,0)</f>
        <v>60</v>
      </c>
      <c r="E39" s="21" t="s">
        <v>28</v>
      </c>
      <c r="F39" s="53">
        <v>0</v>
      </c>
      <c r="G39" s="53">
        <f t="shared" si="5"/>
        <v>0</v>
      </c>
      <c r="H39" s="53">
        <v>0</v>
      </c>
      <c r="I39" s="53">
        <f t="shared" si="6"/>
        <v>0</v>
      </c>
      <c r="J39" s="53">
        <v>0</v>
      </c>
      <c r="K39" s="53">
        <f t="shared" si="7"/>
        <v>0</v>
      </c>
      <c r="L39" s="95">
        <f t="shared" si="8"/>
        <v>0</v>
      </c>
      <c r="M39" s="101"/>
    </row>
    <row r="40" spans="1:13" x14ac:dyDescent="0.3">
      <c r="A40" s="109">
        <f t="shared" si="4"/>
        <v>25</v>
      </c>
      <c r="B40" s="142"/>
      <c r="C40" s="131" t="s">
        <v>53</v>
      </c>
      <c r="D40" s="21">
        <f>0.08*D38</f>
        <v>0.35391999999999996</v>
      </c>
      <c r="E40" s="21" t="s">
        <v>31</v>
      </c>
      <c r="F40" s="53">
        <v>36.502500000000005</v>
      </c>
      <c r="G40" s="53">
        <f t="shared" si="5"/>
        <v>12.918964799999999</v>
      </c>
      <c r="H40" s="53">
        <v>78.5</v>
      </c>
      <c r="I40" s="53">
        <f t="shared" si="6"/>
        <v>27.782719999999998</v>
      </c>
      <c r="J40" s="53">
        <v>0</v>
      </c>
      <c r="K40" s="53">
        <f t="shared" si="7"/>
        <v>0</v>
      </c>
      <c r="L40" s="95">
        <f t="shared" si="8"/>
        <v>40.701684799999995</v>
      </c>
      <c r="M40" s="101"/>
    </row>
    <row r="41" spans="1:13" ht="56" x14ac:dyDescent="0.3">
      <c r="A41" s="109">
        <f t="shared" si="4"/>
        <v>26</v>
      </c>
      <c r="B41" s="142"/>
      <c r="C41" s="35" t="s">
        <v>62</v>
      </c>
      <c r="D41" s="21">
        <v>37.789000000000001</v>
      </c>
      <c r="E41" s="21" t="s">
        <v>32</v>
      </c>
      <c r="F41" s="53">
        <v>20.227500000000003</v>
      </c>
      <c r="G41" s="53">
        <f t="shared" si="5"/>
        <v>764.37699750000013</v>
      </c>
      <c r="H41" s="53">
        <v>43.5</v>
      </c>
      <c r="I41" s="53">
        <f t="shared" si="6"/>
        <v>1643.8215</v>
      </c>
      <c r="J41" s="53">
        <v>0</v>
      </c>
      <c r="K41" s="53">
        <f t="shared" si="7"/>
        <v>0</v>
      </c>
      <c r="L41" s="95">
        <f t="shared" si="8"/>
        <v>2408.1984975</v>
      </c>
      <c r="M41" s="101"/>
    </row>
    <row r="42" spans="1:13" x14ac:dyDescent="0.3">
      <c r="A42" s="109">
        <f t="shared" si="4"/>
        <v>27</v>
      </c>
      <c r="B42" s="142"/>
      <c r="C42" s="131" t="s">
        <v>55</v>
      </c>
      <c r="D42" s="21">
        <f>ROUND(D41/0.0741,0)</f>
        <v>510</v>
      </c>
      <c r="E42" s="21" t="s">
        <v>28</v>
      </c>
      <c r="F42" s="53">
        <v>0</v>
      </c>
      <c r="G42" s="53">
        <f t="shared" si="5"/>
        <v>0</v>
      </c>
      <c r="H42" s="53">
        <v>0</v>
      </c>
      <c r="I42" s="53">
        <f t="shared" si="6"/>
        <v>0</v>
      </c>
      <c r="J42" s="53">
        <v>0</v>
      </c>
      <c r="K42" s="53">
        <f t="shared" si="7"/>
        <v>0</v>
      </c>
      <c r="L42" s="95">
        <f t="shared" si="8"/>
        <v>0</v>
      </c>
      <c r="M42" s="101"/>
    </row>
    <row r="43" spans="1:13" x14ac:dyDescent="0.3">
      <c r="A43" s="109">
        <f t="shared" si="4"/>
        <v>28</v>
      </c>
      <c r="B43" s="142"/>
      <c r="C43" s="131" t="s">
        <v>53</v>
      </c>
      <c r="D43" s="21">
        <f>0.08*D41</f>
        <v>3.02312</v>
      </c>
      <c r="E43" s="21" t="s">
        <v>31</v>
      </c>
      <c r="F43" s="53">
        <v>36.502500000000005</v>
      </c>
      <c r="G43" s="53">
        <f t="shared" si="5"/>
        <v>110.35143780000001</v>
      </c>
      <c r="H43" s="53">
        <v>78.5</v>
      </c>
      <c r="I43" s="53">
        <f t="shared" si="6"/>
        <v>237.31492</v>
      </c>
      <c r="J43" s="53">
        <v>0</v>
      </c>
      <c r="K43" s="53">
        <f t="shared" si="7"/>
        <v>0</v>
      </c>
      <c r="L43" s="95">
        <f t="shared" si="8"/>
        <v>347.66635780000001</v>
      </c>
      <c r="M43" s="101"/>
    </row>
    <row r="44" spans="1:13" ht="56" x14ac:dyDescent="0.3">
      <c r="A44" s="109">
        <f t="shared" si="4"/>
        <v>29</v>
      </c>
      <c r="B44" s="142"/>
      <c r="C44" s="35" t="s">
        <v>63</v>
      </c>
      <c r="D44" s="21">
        <v>99.456000000000003</v>
      </c>
      <c r="E44" s="21" t="s">
        <v>32</v>
      </c>
      <c r="F44" s="53">
        <v>20.227500000000003</v>
      </c>
      <c r="G44" s="53">
        <f t="shared" si="5"/>
        <v>2011.7462400000004</v>
      </c>
      <c r="H44" s="53">
        <v>43.5</v>
      </c>
      <c r="I44" s="53">
        <f t="shared" si="6"/>
        <v>4326.3360000000002</v>
      </c>
      <c r="J44" s="53">
        <v>0</v>
      </c>
      <c r="K44" s="53">
        <f t="shared" si="7"/>
        <v>0</v>
      </c>
      <c r="L44" s="95">
        <f t="shared" si="8"/>
        <v>6338.0822400000006</v>
      </c>
      <c r="M44" s="101"/>
    </row>
    <row r="45" spans="1:13" x14ac:dyDescent="0.3">
      <c r="A45" s="109">
        <f t="shared" si="4"/>
        <v>30</v>
      </c>
      <c r="B45" s="142"/>
      <c r="C45" s="131" t="s">
        <v>55</v>
      </c>
      <c r="D45" s="21">
        <f>ROUND(D44/0.0741,0)</f>
        <v>1342</v>
      </c>
      <c r="E45" s="21" t="s">
        <v>28</v>
      </c>
      <c r="F45" s="53">
        <v>0</v>
      </c>
      <c r="G45" s="53">
        <f t="shared" si="5"/>
        <v>0</v>
      </c>
      <c r="H45" s="53">
        <v>0</v>
      </c>
      <c r="I45" s="53">
        <f t="shared" si="6"/>
        <v>0</v>
      </c>
      <c r="J45" s="53">
        <v>0</v>
      </c>
      <c r="K45" s="53">
        <f t="shared" si="7"/>
        <v>0</v>
      </c>
      <c r="L45" s="95">
        <f t="shared" si="8"/>
        <v>0</v>
      </c>
      <c r="M45" s="101"/>
    </row>
    <row r="46" spans="1:13" x14ac:dyDescent="0.3">
      <c r="A46" s="109">
        <f t="shared" si="4"/>
        <v>31</v>
      </c>
      <c r="B46" s="142"/>
      <c r="C46" s="131" t="s">
        <v>53</v>
      </c>
      <c r="D46" s="21">
        <f>0.08*D44</f>
        <v>7.95648</v>
      </c>
      <c r="E46" s="21" t="s">
        <v>31</v>
      </c>
      <c r="F46" s="53">
        <v>36.502500000000005</v>
      </c>
      <c r="G46" s="53">
        <f t="shared" si="5"/>
        <v>290.43141120000001</v>
      </c>
      <c r="H46" s="53">
        <v>78.5</v>
      </c>
      <c r="I46" s="53">
        <f t="shared" si="6"/>
        <v>624.58367999999996</v>
      </c>
      <c r="J46" s="53">
        <v>0</v>
      </c>
      <c r="K46" s="53">
        <f t="shared" si="7"/>
        <v>0</v>
      </c>
      <c r="L46" s="95">
        <f t="shared" si="8"/>
        <v>915.01509119999992</v>
      </c>
      <c r="M46" s="101"/>
    </row>
    <row r="47" spans="1:13" ht="56" x14ac:dyDescent="0.3">
      <c r="A47" s="109">
        <f t="shared" si="4"/>
        <v>32</v>
      </c>
      <c r="B47" s="142"/>
      <c r="C47" s="35" t="s">
        <v>64</v>
      </c>
      <c r="D47" s="21">
        <v>47.94</v>
      </c>
      <c r="E47" s="21" t="s">
        <v>32</v>
      </c>
      <c r="F47" s="53">
        <v>20.227500000000003</v>
      </c>
      <c r="G47" s="53">
        <f t="shared" si="5"/>
        <v>969.70635000000004</v>
      </c>
      <c r="H47" s="53">
        <v>43.5</v>
      </c>
      <c r="I47" s="53">
        <f t="shared" si="6"/>
        <v>2085.39</v>
      </c>
      <c r="J47" s="53">
        <v>0</v>
      </c>
      <c r="K47" s="53">
        <f t="shared" si="7"/>
        <v>0</v>
      </c>
      <c r="L47" s="95">
        <f t="shared" si="8"/>
        <v>3055.0963499999998</v>
      </c>
      <c r="M47" s="101"/>
    </row>
    <row r="48" spans="1:13" x14ac:dyDescent="0.3">
      <c r="A48" s="109">
        <f t="shared" si="4"/>
        <v>33</v>
      </c>
      <c r="B48" s="142"/>
      <c r="C48" s="131" t="s">
        <v>55</v>
      </c>
      <c r="D48" s="21">
        <f>ROUND(D47/0.0741,0)</f>
        <v>647</v>
      </c>
      <c r="E48" s="21" t="s">
        <v>28</v>
      </c>
      <c r="F48" s="53">
        <v>0</v>
      </c>
      <c r="G48" s="53">
        <f t="shared" si="5"/>
        <v>0</v>
      </c>
      <c r="H48" s="53">
        <v>0</v>
      </c>
      <c r="I48" s="53">
        <f t="shared" si="6"/>
        <v>0</v>
      </c>
      <c r="J48" s="53">
        <v>0</v>
      </c>
      <c r="K48" s="53">
        <f t="shared" si="7"/>
        <v>0</v>
      </c>
      <c r="L48" s="95">
        <f t="shared" si="8"/>
        <v>0</v>
      </c>
      <c r="M48" s="101"/>
    </row>
    <row r="49" spans="1:13" x14ac:dyDescent="0.3">
      <c r="A49" s="109">
        <f t="shared" si="4"/>
        <v>34</v>
      </c>
      <c r="B49" s="142"/>
      <c r="C49" s="131" t="s">
        <v>53</v>
      </c>
      <c r="D49" s="21">
        <f>0.08*D47</f>
        <v>3.8351999999999999</v>
      </c>
      <c r="E49" s="21" t="s">
        <v>31</v>
      </c>
      <c r="F49" s="53">
        <v>36.502500000000005</v>
      </c>
      <c r="G49" s="53">
        <f t="shared" si="5"/>
        <v>139.99438800000001</v>
      </c>
      <c r="H49" s="53">
        <v>78.5</v>
      </c>
      <c r="I49" s="53">
        <f t="shared" si="6"/>
        <v>301.06319999999999</v>
      </c>
      <c r="J49" s="53">
        <v>0</v>
      </c>
      <c r="K49" s="53">
        <f t="shared" si="7"/>
        <v>0</v>
      </c>
      <c r="L49" s="95">
        <f t="shared" si="8"/>
        <v>441.05758800000001</v>
      </c>
      <c r="M49" s="101"/>
    </row>
    <row r="50" spans="1:13" ht="56" x14ac:dyDescent="0.3">
      <c r="A50" s="109">
        <f t="shared" si="4"/>
        <v>35</v>
      </c>
      <c r="B50" s="142"/>
      <c r="C50" s="35" t="s">
        <v>65</v>
      </c>
      <c r="D50" s="21">
        <v>32.76</v>
      </c>
      <c r="E50" s="21" t="s">
        <v>32</v>
      </c>
      <c r="F50" s="53">
        <v>20.227500000000003</v>
      </c>
      <c r="G50" s="53">
        <f t="shared" si="5"/>
        <v>662.65290000000005</v>
      </c>
      <c r="H50" s="53">
        <v>43.5</v>
      </c>
      <c r="I50" s="53">
        <f t="shared" si="6"/>
        <v>1425.06</v>
      </c>
      <c r="J50" s="53">
        <v>0</v>
      </c>
      <c r="K50" s="53">
        <f t="shared" si="7"/>
        <v>0</v>
      </c>
      <c r="L50" s="95">
        <f t="shared" si="8"/>
        <v>2087.7129</v>
      </c>
      <c r="M50" s="101"/>
    </row>
    <row r="51" spans="1:13" x14ac:dyDescent="0.3">
      <c r="A51" s="109">
        <f t="shared" si="4"/>
        <v>36</v>
      </c>
      <c r="B51" s="142"/>
      <c r="C51" s="131" t="s">
        <v>55</v>
      </c>
      <c r="D51" s="21">
        <f>ROUND(D50/0.0741,0)</f>
        <v>442</v>
      </c>
      <c r="E51" s="21" t="s">
        <v>28</v>
      </c>
      <c r="F51" s="53">
        <v>0</v>
      </c>
      <c r="G51" s="53">
        <f t="shared" si="5"/>
        <v>0</v>
      </c>
      <c r="H51" s="53">
        <v>0</v>
      </c>
      <c r="I51" s="53">
        <f t="shared" si="6"/>
        <v>0</v>
      </c>
      <c r="J51" s="53">
        <v>0</v>
      </c>
      <c r="K51" s="53">
        <f t="shared" si="7"/>
        <v>0</v>
      </c>
      <c r="L51" s="95">
        <f t="shared" si="8"/>
        <v>0</v>
      </c>
      <c r="M51" s="101"/>
    </row>
    <row r="52" spans="1:13" x14ac:dyDescent="0.3">
      <c r="A52" s="109">
        <f t="shared" si="4"/>
        <v>37</v>
      </c>
      <c r="B52" s="142"/>
      <c r="C52" s="131" t="s">
        <v>53</v>
      </c>
      <c r="D52" s="21">
        <f>0.08*D50</f>
        <v>2.6208</v>
      </c>
      <c r="E52" s="21" t="s">
        <v>31</v>
      </c>
      <c r="F52" s="53">
        <v>36.502500000000005</v>
      </c>
      <c r="G52" s="53">
        <f t="shared" si="5"/>
        <v>95.665752000000012</v>
      </c>
      <c r="H52" s="53">
        <v>78.5</v>
      </c>
      <c r="I52" s="53">
        <f t="shared" si="6"/>
        <v>205.7328</v>
      </c>
      <c r="J52" s="53">
        <v>0</v>
      </c>
      <c r="K52" s="53">
        <f t="shared" si="7"/>
        <v>0</v>
      </c>
      <c r="L52" s="95">
        <f t="shared" si="8"/>
        <v>301.398552</v>
      </c>
      <c r="M52" s="101"/>
    </row>
    <row r="53" spans="1:13" ht="56" x14ac:dyDescent="0.3">
      <c r="A53" s="109">
        <f t="shared" si="4"/>
        <v>38</v>
      </c>
      <c r="B53" s="142"/>
      <c r="C53" s="35" t="s">
        <v>66</v>
      </c>
      <c r="D53" s="21">
        <v>25.128000000000004</v>
      </c>
      <c r="E53" s="21" t="s">
        <v>32</v>
      </c>
      <c r="F53" s="53">
        <v>20.227500000000003</v>
      </c>
      <c r="G53" s="53">
        <f t="shared" si="5"/>
        <v>508.27662000000015</v>
      </c>
      <c r="H53" s="53">
        <v>43.5</v>
      </c>
      <c r="I53" s="53">
        <f t="shared" si="6"/>
        <v>1093.0680000000002</v>
      </c>
      <c r="J53" s="53">
        <v>0</v>
      </c>
      <c r="K53" s="53">
        <f t="shared" si="7"/>
        <v>0</v>
      </c>
      <c r="L53" s="95">
        <f t="shared" si="8"/>
        <v>1601.3446200000003</v>
      </c>
      <c r="M53" s="101"/>
    </row>
    <row r="54" spans="1:13" x14ac:dyDescent="0.3">
      <c r="A54" s="109">
        <f t="shared" si="4"/>
        <v>39</v>
      </c>
      <c r="B54" s="142"/>
      <c r="C54" s="131" t="s">
        <v>55</v>
      </c>
      <c r="D54" s="21">
        <f>ROUND(D53/0.0741,0)</f>
        <v>339</v>
      </c>
      <c r="E54" s="21" t="s">
        <v>28</v>
      </c>
      <c r="F54" s="53">
        <v>0</v>
      </c>
      <c r="G54" s="53">
        <f t="shared" si="5"/>
        <v>0</v>
      </c>
      <c r="H54" s="53">
        <v>0</v>
      </c>
      <c r="I54" s="53">
        <f t="shared" si="6"/>
        <v>0</v>
      </c>
      <c r="J54" s="53">
        <v>0</v>
      </c>
      <c r="K54" s="53">
        <f t="shared" si="7"/>
        <v>0</v>
      </c>
      <c r="L54" s="95">
        <f t="shared" si="8"/>
        <v>0</v>
      </c>
      <c r="M54" s="101"/>
    </row>
    <row r="55" spans="1:13" x14ac:dyDescent="0.3">
      <c r="A55" s="109">
        <f t="shared" si="4"/>
        <v>40</v>
      </c>
      <c r="B55" s="142"/>
      <c r="C55" s="131" t="s">
        <v>53</v>
      </c>
      <c r="D55" s="21">
        <f>0.08*D53</f>
        <v>2.0102400000000005</v>
      </c>
      <c r="E55" s="21" t="s">
        <v>31</v>
      </c>
      <c r="F55" s="53">
        <v>36.502500000000005</v>
      </c>
      <c r="G55" s="53">
        <f t="shared" si="5"/>
        <v>73.378785600000029</v>
      </c>
      <c r="H55" s="53">
        <v>78.5</v>
      </c>
      <c r="I55" s="53">
        <f t="shared" si="6"/>
        <v>157.80384000000004</v>
      </c>
      <c r="J55" s="53">
        <v>0</v>
      </c>
      <c r="K55" s="53">
        <f t="shared" si="7"/>
        <v>0</v>
      </c>
      <c r="L55" s="95">
        <f t="shared" si="8"/>
        <v>231.18262560000005</v>
      </c>
      <c r="M55" s="101"/>
    </row>
    <row r="56" spans="1:13" ht="56" x14ac:dyDescent="0.3">
      <c r="A56" s="109">
        <f t="shared" si="4"/>
        <v>41</v>
      </c>
      <c r="B56" s="142"/>
      <c r="C56" s="35" t="s">
        <v>67</v>
      </c>
      <c r="D56" s="21">
        <v>39.54</v>
      </c>
      <c r="E56" s="21" t="s">
        <v>32</v>
      </c>
      <c r="F56" s="53">
        <v>20.227500000000003</v>
      </c>
      <c r="G56" s="53">
        <f t="shared" si="5"/>
        <v>799.7953500000001</v>
      </c>
      <c r="H56" s="53">
        <v>43.5</v>
      </c>
      <c r="I56" s="53">
        <f t="shared" si="6"/>
        <v>1719.99</v>
      </c>
      <c r="J56" s="53">
        <v>0</v>
      </c>
      <c r="K56" s="53">
        <f t="shared" si="7"/>
        <v>0</v>
      </c>
      <c r="L56" s="95">
        <f t="shared" si="8"/>
        <v>2519.7853500000001</v>
      </c>
      <c r="M56" s="101"/>
    </row>
    <row r="57" spans="1:13" x14ac:dyDescent="0.3">
      <c r="A57" s="109">
        <f t="shared" si="4"/>
        <v>42</v>
      </c>
      <c r="B57" s="142"/>
      <c r="C57" s="131" t="s">
        <v>55</v>
      </c>
      <c r="D57" s="21">
        <f>ROUND(D56/0.0741,0)</f>
        <v>534</v>
      </c>
      <c r="E57" s="21" t="s">
        <v>28</v>
      </c>
      <c r="F57" s="53">
        <v>0</v>
      </c>
      <c r="G57" s="53">
        <f t="shared" si="5"/>
        <v>0</v>
      </c>
      <c r="H57" s="53">
        <v>0</v>
      </c>
      <c r="I57" s="53">
        <f t="shared" si="6"/>
        <v>0</v>
      </c>
      <c r="J57" s="53">
        <v>0</v>
      </c>
      <c r="K57" s="53">
        <f t="shared" si="7"/>
        <v>0</v>
      </c>
      <c r="L57" s="95">
        <f t="shared" si="8"/>
        <v>0</v>
      </c>
      <c r="M57" s="101"/>
    </row>
    <row r="58" spans="1:13" x14ac:dyDescent="0.3">
      <c r="A58" s="109">
        <f t="shared" si="4"/>
        <v>43</v>
      </c>
      <c r="B58" s="142"/>
      <c r="C58" s="131" t="s">
        <v>53</v>
      </c>
      <c r="D58" s="21">
        <f>0.08*D56</f>
        <v>3.1631999999999998</v>
      </c>
      <c r="E58" s="21" t="s">
        <v>31</v>
      </c>
      <c r="F58" s="53">
        <v>36.502500000000005</v>
      </c>
      <c r="G58" s="53">
        <f t="shared" si="5"/>
        <v>115.464708</v>
      </c>
      <c r="H58" s="53">
        <v>78.5</v>
      </c>
      <c r="I58" s="53">
        <f t="shared" si="6"/>
        <v>248.31119999999999</v>
      </c>
      <c r="J58" s="53">
        <v>0</v>
      </c>
      <c r="K58" s="53">
        <f t="shared" si="7"/>
        <v>0</v>
      </c>
      <c r="L58" s="95">
        <f t="shared" si="8"/>
        <v>363.77590799999996</v>
      </c>
      <c r="M58" s="101"/>
    </row>
    <row r="59" spans="1:13" s="3" customFormat="1" x14ac:dyDescent="0.3">
      <c r="A59" s="109" t="str">
        <f t="shared" si="4"/>
        <v/>
      </c>
      <c r="B59" s="142"/>
      <c r="C59" s="46" t="s">
        <v>68</v>
      </c>
      <c r="D59" s="21"/>
      <c r="E59" s="21"/>
      <c r="F59" s="53"/>
      <c r="G59" s="53"/>
      <c r="H59" s="53"/>
      <c r="I59" s="53"/>
      <c r="J59" s="53"/>
      <c r="K59" s="53"/>
      <c r="L59" s="95"/>
      <c r="M59" s="101"/>
    </row>
    <row r="60" spans="1:13" ht="42" x14ac:dyDescent="0.3">
      <c r="A60" s="109">
        <f t="shared" si="4"/>
        <v>44</v>
      </c>
      <c r="B60" s="142"/>
      <c r="C60" s="35" t="s">
        <v>69</v>
      </c>
      <c r="D60" s="21">
        <v>3.5939999999999999</v>
      </c>
      <c r="E60" s="21" t="s">
        <v>32</v>
      </c>
      <c r="F60" s="53">
        <v>19.762499999999999</v>
      </c>
      <c r="G60" s="53">
        <f t="shared" si="0"/>
        <v>71.026424999999989</v>
      </c>
      <c r="H60" s="53">
        <v>42.5</v>
      </c>
      <c r="I60" s="53">
        <f t="shared" si="1"/>
        <v>152.745</v>
      </c>
      <c r="J60" s="53">
        <v>0</v>
      </c>
      <c r="K60" s="53">
        <f t="shared" si="2"/>
        <v>0</v>
      </c>
      <c r="L60" s="95">
        <f t="shared" si="3"/>
        <v>223.77142499999999</v>
      </c>
      <c r="M60" s="101"/>
    </row>
    <row r="61" spans="1:13" x14ac:dyDescent="0.3">
      <c r="A61" s="109">
        <f t="shared" si="4"/>
        <v>45</v>
      </c>
      <c r="B61" s="142"/>
      <c r="C61" s="131" t="s">
        <v>55</v>
      </c>
      <c r="D61" s="21">
        <f>ROUND(D60/0.0741,0)</f>
        <v>49</v>
      </c>
      <c r="E61" s="21" t="s">
        <v>28</v>
      </c>
      <c r="F61" s="53">
        <v>0</v>
      </c>
      <c r="G61" s="53">
        <f t="shared" ref="G61:G62" si="9">D61*F61</f>
        <v>0</v>
      </c>
      <c r="H61" s="53">
        <v>0</v>
      </c>
      <c r="I61" s="53">
        <f t="shared" ref="I61:I62" si="10">D61*H61</f>
        <v>0</v>
      </c>
      <c r="J61" s="53">
        <v>0</v>
      </c>
      <c r="K61" s="53">
        <f t="shared" ref="K61:K62" si="11">D61*J61</f>
        <v>0</v>
      </c>
      <c r="L61" s="95">
        <f t="shared" ref="L61:L62" si="12">IF(D61="","",(G61+I61+K61))</f>
        <v>0</v>
      </c>
      <c r="M61" s="101"/>
    </row>
    <row r="62" spans="1:13" x14ac:dyDescent="0.3">
      <c r="A62" s="109">
        <f t="shared" si="4"/>
        <v>46</v>
      </c>
      <c r="B62" s="142"/>
      <c r="C62" s="131" t="s">
        <v>53</v>
      </c>
      <c r="D62" s="21">
        <f>0.08*D60</f>
        <v>0.28752</v>
      </c>
      <c r="E62" s="21" t="s">
        <v>31</v>
      </c>
      <c r="F62" s="53">
        <v>36.502500000000005</v>
      </c>
      <c r="G62" s="53">
        <f t="shared" si="9"/>
        <v>10.495198800000001</v>
      </c>
      <c r="H62" s="53">
        <v>78.5</v>
      </c>
      <c r="I62" s="53">
        <f t="shared" si="10"/>
        <v>22.570319999999999</v>
      </c>
      <c r="J62" s="53">
        <v>0</v>
      </c>
      <c r="K62" s="53">
        <f t="shared" si="11"/>
        <v>0</v>
      </c>
      <c r="L62" s="95">
        <f t="shared" si="12"/>
        <v>33.0655188</v>
      </c>
      <c r="M62" s="101"/>
    </row>
    <row r="63" spans="1:13" x14ac:dyDescent="0.3">
      <c r="A63" s="109" t="str">
        <f t="shared" si="4"/>
        <v/>
      </c>
      <c r="B63" s="142"/>
      <c r="C63" s="46" t="s">
        <v>46</v>
      </c>
      <c r="D63" s="21"/>
      <c r="E63" s="21"/>
      <c r="F63" s="53"/>
      <c r="G63" s="53"/>
      <c r="H63" s="53"/>
      <c r="I63" s="53"/>
      <c r="J63" s="53"/>
      <c r="K63" s="53"/>
      <c r="L63" s="95"/>
      <c r="M63" s="101"/>
    </row>
    <row r="64" spans="1:13" ht="42" x14ac:dyDescent="0.3">
      <c r="A64" s="109">
        <f t="shared" si="4"/>
        <v>47</v>
      </c>
      <c r="B64" s="142"/>
      <c r="C64" s="35" t="s">
        <v>70</v>
      </c>
      <c r="D64" s="21">
        <v>132</v>
      </c>
      <c r="E64" s="21" t="s">
        <v>34</v>
      </c>
      <c r="F64" s="53">
        <v>21.622500000000002</v>
      </c>
      <c r="G64" s="53">
        <f t="shared" ref="G64:G67" si="13">D64*F64</f>
        <v>2854.17</v>
      </c>
      <c r="H64" s="53">
        <v>46.5</v>
      </c>
      <c r="I64" s="53">
        <f t="shared" ref="I64:I67" si="14">D64*H64</f>
        <v>6138</v>
      </c>
      <c r="J64" s="53">
        <v>0</v>
      </c>
      <c r="K64" s="53">
        <f t="shared" ref="K64:K67" si="15">D64*J64</f>
        <v>0</v>
      </c>
      <c r="L64" s="95">
        <f t="shared" ref="L64:L67" si="16">IF(D64="","",(G64+I64+K64))</f>
        <v>8992.17</v>
      </c>
      <c r="M64" s="101"/>
    </row>
    <row r="65" spans="1:13" x14ac:dyDescent="0.3">
      <c r="A65" s="109">
        <f t="shared" si="4"/>
        <v>48</v>
      </c>
      <c r="B65" s="142"/>
      <c r="C65" s="131" t="s">
        <v>55</v>
      </c>
      <c r="D65" s="21">
        <f>ROUNDUP(132*0.4/ (0.19*0.39),0)</f>
        <v>713</v>
      </c>
      <c r="E65" s="21" t="s">
        <v>28</v>
      </c>
      <c r="F65" s="53">
        <v>0</v>
      </c>
      <c r="G65" s="53">
        <f t="shared" si="13"/>
        <v>0</v>
      </c>
      <c r="H65" s="53">
        <v>0</v>
      </c>
      <c r="I65" s="53">
        <f t="shared" si="14"/>
        <v>0</v>
      </c>
      <c r="J65" s="53">
        <v>0</v>
      </c>
      <c r="K65" s="53">
        <f t="shared" si="15"/>
        <v>0</v>
      </c>
      <c r="L65" s="95">
        <f t="shared" si="16"/>
        <v>0</v>
      </c>
      <c r="M65" s="101"/>
    </row>
    <row r="66" spans="1:13" x14ac:dyDescent="0.3">
      <c r="A66" s="109">
        <f t="shared" si="4"/>
        <v>49</v>
      </c>
      <c r="B66" s="142"/>
      <c r="C66" s="131" t="s">
        <v>53</v>
      </c>
      <c r="D66" s="21">
        <f>0.08*52.8</f>
        <v>4.2240000000000002</v>
      </c>
      <c r="E66" s="21" t="s">
        <v>31</v>
      </c>
      <c r="F66" s="53">
        <v>36.502500000000005</v>
      </c>
      <c r="G66" s="53">
        <f t="shared" si="13"/>
        <v>154.18656000000001</v>
      </c>
      <c r="H66" s="53">
        <v>78.5</v>
      </c>
      <c r="I66" s="53">
        <f t="shared" si="14"/>
        <v>331.584</v>
      </c>
      <c r="J66" s="53">
        <v>0</v>
      </c>
      <c r="K66" s="53">
        <f t="shared" si="15"/>
        <v>0</v>
      </c>
      <c r="L66" s="95">
        <f t="shared" si="16"/>
        <v>485.77056000000005</v>
      </c>
      <c r="M66" s="101"/>
    </row>
    <row r="67" spans="1:13" ht="28" x14ac:dyDescent="0.3">
      <c r="A67" s="109">
        <f t="shared" si="4"/>
        <v>50</v>
      </c>
      <c r="B67" s="142"/>
      <c r="C67" s="35" t="s">
        <v>71</v>
      </c>
      <c r="D67" s="21">
        <f>8.2*5</f>
        <v>41</v>
      </c>
      <c r="E67" s="21" t="s">
        <v>72</v>
      </c>
      <c r="F67" s="53">
        <v>3.4875000000000003</v>
      </c>
      <c r="G67" s="53">
        <f t="shared" si="13"/>
        <v>142.98750000000001</v>
      </c>
      <c r="H67" s="53">
        <v>7.5</v>
      </c>
      <c r="I67" s="53">
        <f t="shared" si="14"/>
        <v>307.5</v>
      </c>
      <c r="J67" s="53">
        <v>0</v>
      </c>
      <c r="K67" s="53">
        <f t="shared" si="15"/>
        <v>0</v>
      </c>
      <c r="L67" s="95">
        <f t="shared" si="16"/>
        <v>450.48750000000001</v>
      </c>
      <c r="M67" s="101"/>
    </row>
    <row r="68" spans="1:13" s="3" customFormat="1" x14ac:dyDescent="0.3">
      <c r="A68" s="109" t="str">
        <f t="shared" si="4"/>
        <v/>
      </c>
      <c r="B68" s="142"/>
      <c r="C68" s="46" t="s">
        <v>73</v>
      </c>
      <c r="D68" s="21"/>
      <c r="E68" s="21"/>
      <c r="F68" s="53"/>
      <c r="G68" s="53"/>
      <c r="H68" s="53"/>
      <c r="I68" s="53"/>
      <c r="J68" s="53"/>
      <c r="K68" s="53"/>
      <c r="L68" s="95"/>
      <c r="M68" s="101"/>
    </row>
    <row r="69" spans="1:13" ht="42" x14ac:dyDescent="0.3">
      <c r="A69" s="109">
        <f t="shared" si="4"/>
        <v>51</v>
      </c>
      <c r="B69" s="142"/>
      <c r="C69" s="35" t="s">
        <v>74</v>
      </c>
      <c r="D69" s="21">
        <f>358.79+258</f>
        <v>616.79</v>
      </c>
      <c r="E69" s="21" t="s">
        <v>34</v>
      </c>
      <c r="F69" s="53">
        <v>20.227500000000003</v>
      </c>
      <c r="G69" s="53">
        <f t="shared" si="0"/>
        <v>12476.119725</v>
      </c>
      <c r="H69" s="53">
        <v>43.5</v>
      </c>
      <c r="I69" s="53">
        <f t="shared" si="1"/>
        <v>26830.364999999998</v>
      </c>
      <c r="J69" s="53">
        <v>0</v>
      </c>
      <c r="K69" s="53">
        <f t="shared" si="2"/>
        <v>0</v>
      </c>
      <c r="L69" s="95">
        <f t="shared" si="3"/>
        <v>39306.484725000002</v>
      </c>
      <c r="M69" s="101"/>
    </row>
    <row r="70" spans="1:13" x14ac:dyDescent="0.3">
      <c r="A70" s="109">
        <f t="shared" si="4"/>
        <v>52</v>
      </c>
      <c r="B70" s="142"/>
      <c r="C70" s="131" t="s">
        <v>52</v>
      </c>
      <c r="D70" s="21">
        <f>ROUND(D69/0.39,0)</f>
        <v>1582</v>
      </c>
      <c r="E70" s="21" t="s">
        <v>28</v>
      </c>
      <c r="F70" s="53">
        <v>0</v>
      </c>
      <c r="G70" s="53">
        <f t="shared" ref="G70:G71" si="17">D70*F70</f>
        <v>0</v>
      </c>
      <c r="H70" s="53">
        <v>0</v>
      </c>
      <c r="I70" s="53">
        <f t="shared" ref="I70:I71" si="18">D70*H70</f>
        <v>0</v>
      </c>
      <c r="J70" s="53">
        <v>0</v>
      </c>
      <c r="K70" s="53">
        <f t="shared" ref="K70:K71" si="19">D70*J70</f>
        <v>0</v>
      </c>
      <c r="L70" s="95">
        <f t="shared" ref="L70:L71" si="20">IF(D70="","",(G70+I70+K70))</f>
        <v>0</v>
      </c>
      <c r="M70" s="101"/>
    </row>
    <row r="71" spans="1:13" x14ac:dyDescent="0.3">
      <c r="A71" s="109">
        <f t="shared" si="4"/>
        <v>53</v>
      </c>
      <c r="B71" s="142"/>
      <c r="C71" s="131" t="s">
        <v>53</v>
      </c>
      <c r="D71" s="21">
        <f>0.08*117.04</f>
        <v>9.3632000000000009</v>
      </c>
      <c r="E71" s="21" t="s">
        <v>31</v>
      </c>
      <c r="F71" s="53">
        <v>36.502500000000005</v>
      </c>
      <c r="G71" s="53">
        <f t="shared" si="17"/>
        <v>341.78020800000007</v>
      </c>
      <c r="H71" s="53">
        <v>78.5</v>
      </c>
      <c r="I71" s="53">
        <f t="shared" si="18"/>
        <v>735.01120000000003</v>
      </c>
      <c r="J71" s="53">
        <v>0</v>
      </c>
      <c r="K71" s="53">
        <f t="shared" si="19"/>
        <v>0</v>
      </c>
      <c r="L71" s="95">
        <f t="shared" si="20"/>
        <v>1076.791408</v>
      </c>
      <c r="M71" s="101"/>
    </row>
    <row r="72" spans="1:13" x14ac:dyDescent="0.3">
      <c r="A72" s="109" t="str">
        <f t="shared" si="4"/>
        <v/>
      </c>
      <c r="B72" s="142"/>
      <c r="C72" s="46" t="s">
        <v>75</v>
      </c>
      <c r="D72" s="21"/>
      <c r="E72" s="21"/>
      <c r="F72" s="53"/>
      <c r="G72" s="53"/>
      <c r="H72" s="53"/>
      <c r="I72" s="53"/>
      <c r="J72" s="53"/>
      <c r="K72" s="53"/>
      <c r="L72" s="95"/>
      <c r="M72" s="101"/>
    </row>
    <row r="73" spans="1:13" ht="28" x14ac:dyDescent="0.3">
      <c r="A73" s="109">
        <f t="shared" si="4"/>
        <v>54</v>
      </c>
      <c r="B73" s="142"/>
      <c r="C73" s="35" t="s">
        <v>76</v>
      </c>
      <c r="D73" s="21">
        <v>22</v>
      </c>
      <c r="E73" s="21" t="s">
        <v>32</v>
      </c>
      <c r="F73" s="53">
        <v>17.4375</v>
      </c>
      <c r="G73" s="53">
        <f t="shared" ref="G73:G74" si="21">D73*F73</f>
        <v>383.625</v>
      </c>
      <c r="H73" s="53">
        <v>37.5</v>
      </c>
      <c r="I73" s="53">
        <f t="shared" ref="I73:I74" si="22">D73*H73</f>
        <v>825</v>
      </c>
      <c r="J73" s="53">
        <v>0</v>
      </c>
      <c r="K73" s="53">
        <f t="shared" ref="K73:K74" si="23">D73*J73</f>
        <v>0</v>
      </c>
      <c r="L73" s="95">
        <f t="shared" ref="L73:L74" si="24">IF(D73="","",(G73+I73+K73))</f>
        <v>1208.625</v>
      </c>
      <c r="M73" s="101"/>
    </row>
    <row r="74" spans="1:13" x14ac:dyDescent="0.3">
      <c r="A74" s="109">
        <f t="shared" si="4"/>
        <v>55</v>
      </c>
      <c r="B74" s="143"/>
      <c r="C74" s="131" t="s">
        <v>77</v>
      </c>
      <c r="D74" s="21">
        <f>ROUNDUP(D73/0.03096,0)</f>
        <v>711</v>
      </c>
      <c r="E74" s="21" t="s">
        <v>28</v>
      </c>
      <c r="F74" s="53">
        <v>0</v>
      </c>
      <c r="G74" s="53">
        <f t="shared" si="21"/>
        <v>0</v>
      </c>
      <c r="H74" s="53">
        <v>0</v>
      </c>
      <c r="I74" s="53">
        <f t="shared" si="22"/>
        <v>0</v>
      </c>
      <c r="J74" s="53">
        <v>0</v>
      </c>
      <c r="K74" s="53">
        <f t="shared" si="23"/>
        <v>0</v>
      </c>
      <c r="L74" s="95">
        <f t="shared" si="24"/>
        <v>0</v>
      </c>
      <c r="M74" s="101"/>
    </row>
    <row r="75" spans="1:13" s="3" customFormat="1" ht="18" customHeight="1" x14ac:dyDescent="0.3">
      <c r="A75" s="63" t="str">
        <f>IF(E75=0,"",1+MAX(#REF!))</f>
        <v/>
      </c>
      <c r="B75" s="102"/>
      <c r="C75" s="103"/>
      <c r="D75" s="104"/>
      <c r="E75" s="104"/>
      <c r="F75" s="104"/>
      <c r="G75" s="104"/>
      <c r="H75" s="104"/>
      <c r="I75" s="104"/>
      <c r="J75" s="104"/>
      <c r="K75" s="104" t="s">
        <v>9</v>
      </c>
      <c r="L75" s="76">
        <f>SUM(L15:L74)</f>
        <v>158074.85978369997</v>
      </c>
      <c r="M75" s="105"/>
    </row>
    <row r="76" spans="1:13" ht="18" customHeight="1" x14ac:dyDescent="0.3">
      <c r="A76" s="146"/>
      <c r="B76" s="147"/>
      <c r="C76" s="147"/>
      <c r="D76" s="147"/>
      <c r="E76" s="147"/>
      <c r="F76" s="147"/>
      <c r="G76" s="147"/>
      <c r="H76" s="147"/>
      <c r="I76" s="147"/>
      <c r="J76" s="86"/>
      <c r="K76" s="86"/>
      <c r="L76" s="77"/>
      <c r="M76" s="107"/>
    </row>
    <row r="77" spans="1:13" s="59" customFormat="1" ht="20.149999999999999" customHeight="1" x14ac:dyDescent="0.3">
      <c r="A77" s="150" t="s">
        <v>38</v>
      </c>
      <c r="B77" s="151"/>
      <c r="C77" s="151"/>
      <c r="D77" s="151"/>
      <c r="E77" s="151"/>
      <c r="F77" s="151"/>
      <c r="G77" s="151"/>
      <c r="H77" s="151"/>
      <c r="I77" s="151"/>
      <c r="J77" s="152"/>
      <c r="K77" s="62"/>
      <c r="L77" s="97">
        <f>SUM(L11:L76)/2</f>
        <v>167717.35978369997</v>
      </c>
      <c r="M77" s="112"/>
    </row>
    <row r="78" spans="1:13" s="59" customFormat="1" ht="20.149999999999999" customHeight="1" x14ac:dyDescent="0.3">
      <c r="A78" s="150" t="s">
        <v>39</v>
      </c>
      <c r="B78" s="151"/>
      <c r="C78" s="151"/>
      <c r="D78" s="151"/>
      <c r="E78" s="151"/>
      <c r="F78" s="151"/>
      <c r="G78" s="151"/>
      <c r="H78" s="151"/>
      <c r="I78" s="151"/>
      <c r="J78" s="152"/>
      <c r="K78" s="62">
        <v>0.15</v>
      </c>
      <c r="L78" s="97">
        <f>$L$77*K78</f>
        <v>25157.603967554995</v>
      </c>
      <c r="M78" s="112"/>
    </row>
    <row r="79" spans="1:13" s="59" customFormat="1" ht="20.149999999999999" customHeight="1" x14ac:dyDescent="0.3">
      <c r="A79" s="153" t="s">
        <v>40</v>
      </c>
      <c r="B79" s="154"/>
      <c r="C79" s="154"/>
      <c r="D79" s="154"/>
      <c r="E79" s="154"/>
      <c r="F79" s="154"/>
      <c r="G79" s="154"/>
      <c r="H79" s="154"/>
      <c r="I79" s="154"/>
      <c r="J79" s="155"/>
      <c r="K79" s="124"/>
      <c r="L79" s="125">
        <f>L77+L78</f>
        <v>192874.96375125495</v>
      </c>
      <c r="M79" s="126"/>
    </row>
    <row r="80" spans="1:13" s="59" customFormat="1" ht="20.149999999999999" customHeight="1" x14ac:dyDescent="0.3">
      <c r="A80" s="150" t="s">
        <v>41</v>
      </c>
      <c r="B80" s="151"/>
      <c r="C80" s="151"/>
      <c r="D80" s="151"/>
      <c r="E80" s="151"/>
      <c r="F80" s="151"/>
      <c r="G80" s="151"/>
      <c r="H80" s="151"/>
      <c r="I80" s="151"/>
      <c r="J80" s="152"/>
      <c r="K80" s="62">
        <v>0.1</v>
      </c>
      <c r="L80" s="97">
        <f>L79*K80</f>
        <v>19287.496375125495</v>
      </c>
      <c r="M80" s="112"/>
    </row>
    <row r="81" spans="1:13" s="3" customFormat="1" ht="20.149999999999999" customHeight="1" x14ac:dyDescent="0.3">
      <c r="A81" s="148" t="s">
        <v>42</v>
      </c>
      <c r="B81" s="149"/>
      <c r="C81" s="149"/>
      <c r="D81" s="149"/>
      <c r="E81" s="149"/>
      <c r="F81" s="149"/>
      <c r="G81" s="149"/>
      <c r="H81" s="149"/>
      <c r="I81" s="149"/>
      <c r="J81" s="64"/>
      <c r="K81" s="64"/>
      <c r="L81" s="122">
        <f>L79+L80</f>
        <v>212162.46012638044</v>
      </c>
      <c r="M81" s="65"/>
    </row>
    <row r="82" spans="1:13" ht="20.149999999999999" customHeight="1" x14ac:dyDescent="0.3">
      <c r="A82" s="44" t="s">
        <v>18</v>
      </c>
      <c r="B82" s="106"/>
      <c r="C82" s="79"/>
      <c r="D82" s="113"/>
      <c r="E82" s="79"/>
      <c r="F82" s="79"/>
      <c r="G82" s="79"/>
      <c r="H82" s="79"/>
      <c r="I82" s="79"/>
      <c r="J82" s="79"/>
      <c r="K82" s="79"/>
      <c r="L82" s="123"/>
      <c r="M82" s="23"/>
    </row>
    <row r="83" spans="1:13" ht="30" customHeight="1" x14ac:dyDescent="0.3">
      <c r="A83" s="43"/>
      <c r="B83" s="144" t="s">
        <v>35</v>
      </c>
      <c r="C83" s="144"/>
      <c r="D83" s="144"/>
      <c r="E83" s="144"/>
      <c r="F83" s="144"/>
      <c r="G83" s="144"/>
      <c r="H83" s="144"/>
      <c r="I83" s="144"/>
      <c r="J83" s="144"/>
      <c r="K83" s="144"/>
      <c r="L83" s="80"/>
      <c r="M83" s="34"/>
    </row>
    <row r="84" spans="1:13" ht="20.149999999999999" customHeight="1" x14ac:dyDescent="0.3">
      <c r="A84" s="43"/>
      <c r="B84" s="114"/>
      <c r="C84" s="115"/>
      <c r="D84" s="116"/>
      <c r="E84" s="79"/>
      <c r="F84" s="79"/>
      <c r="G84" s="79"/>
      <c r="H84" s="79"/>
      <c r="I84" s="79"/>
      <c r="J84" s="79"/>
      <c r="K84" s="79"/>
      <c r="L84" s="79"/>
      <c r="M84" s="23"/>
    </row>
    <row r="85" spans="1:13" ht="20.149999999999999" customHeight="1" x14ac:dyDescent="0.3">
      <c r="A85" s="43"/>
      <c r="C85" s="117" t="s">
        <v>20</v>
      </c>
      <c r="D85" s="7"/>
      <c r="I85" s="117" t="s">
        <v>21</v>
      </c>
      <c r="J85" s="113"/>
      <c r="K85" s="79"/>
      <c r="L85" s="79"/>
      <c r="M85" s="23"/>
    </row>
    <row r="86" spans="1:13" ht="19.75" customHeight="1" x14ac:dyDescent="0.3">
      <c r="A86" s="45"/>
      <c r="B86" s="7">
        <v>1</v>
      </c>
      <c r="C86" s="118" t="s">
        <v>22</v>
      </c>
      <c r="D86" s="7"/>
      <c r="I86" s="119" t="s">
        <v>47</v>
      </c>
      <c r="J86" s="113"/>
      <c r="K86" s="79"/>
      <c r="L86" s="80"/>
      <c r="M86" s="34"/>
    </row>
    <row r="87" spans="1:13" ht="20.149999999999999" customHeight="1" x14ac:dyDescent="0.3">
      <c r="A87" s="43"/>
      <c r="C87" s="119"/>
      <c r="D87" s="119"/>
      <c r="I87" s="119" t="s">
        <v>48</v>
      </c>
      <c r="J87" s="113"/>
      <c r="K87" s="79"/>
      <c r="L87" s="80"/>
      <c r="M87" s="34"/>
    </row>
    <row r="88" spans="1:13" ht="20.149999999999999" customHeight="1" x14ac:dyDescent="0.3">
      <c r="A88" s="43"/>
      <c r="D88" s="116"/>
      <c r="I88" s="119" t="s">
        <v>44</v>
      </c>
      <c r="J88" s="120"/>
      <c r="K88" s="79"/>
      <c r="L88" s="79"/>
      <c r="M88" s="23"/>
    </row>
    <row r="89" spans="1:13" ht="20.149999999999999" customHeight="1" x14ac:dyDescent="0.3">
      <c r="A89" s="43"/>
      <c r="C89" s="121"/>
      <c r="D89" s="116"/>
      <c r="I89" s="119" t="s">
        <v>23</v>
      </c>
      <c r="J89" s="12"/>
      <c r="K89" s="79"/>
      <c r="L89" s="79"/>
      <c r="M89" s="23"/>
    </row>
    <row r="90" spans="1:13" ht="20.149999999999999" customHeight="1" x14ac:dyDescent="0.3">
      <c r="A90" s="43"/>
      <c r="D90" s="116"/>
      <c r="I90" s="119" t="s">
        <v>49</v>
      </c>
      <c r="J90" s="12"/>
      <c r="K90" s="79"/>
      <c r="L90" s="80"/>
      <c r="M90" s="34"/>
    </row>
    <row r="91" spans="1:13" ht="20.149999999999999" customHeight="1" x14ac:dyDescent="0.3">
      <c r="A91" s="43"/>
      <c r="C91" s="115"/>
      <c r="D91" s="116"/>
      <c r="F91" s="79"/>
      <c r="G91" s="79"/>
      <c r="H91" s="79"/>
      <c r="I91" s="119" t="s">
        <v>24</v>
      </c>
      <c r="J91" s="12"/>
      <c r="K91" s="79"/>
      <c r="L91" s="80"/>
      <c r="M91" s="34"/>
    </row>
    <row r="92" spans="1:13" ht="20.149999999999999" customHeight="1" x14ac:dyDescent="0.3">
      <c r="A92" s="43"/>
      <c r="C92" s="115"/>
      <c r="D92" s="116"/>
      <c r="F92" s="79"/>
      <c r="G92" s="79"/>
      <c r="H92" s="79"/>
      <c r="I92" s="119" t="s">
        <v>25</v>
      </c>
      <c r="J92" s="12"/>
      <c r="K92" s="79"/>
      <c r="L92" s="79"/>
      <c r="M92" s="23"/>
    </row>
    <row r="93" spans="1:13" ht="20.149999999999999" customHeight="1" x14ac:dyDescent="0.3">
      <c r="A93" s="43"/>
      <c r="C93" s="115"/>
      <c r="D93" s="116"/>
      <c r="F93" s="79"/>
      <c r="G93" s="79"/>
      <c r="H93" s="79"/>
      <c r="J93" s="12"/>
      <c r="K93" s="79"/>
      <c r="L93" s="79"/>
      <c r="M93" s="23"/>
    </row>
    <row r="94" spans="1:13" ht="15.75" customHeight="1" x14ac:dyDescent="0.3">
      <c r="A94" s="43"/>
      <c r="B94" s="114"/>
      <c r="C94" s="115"/>
      <c r="D94" s="116"/>
      <c r="E94" s="79"/>
      <c r="F94" s="79"/>
      <c r="G94" s="79"/>
      <c r="H94" s="79"/>
      <c r="I94" s="79"/>
      <c r="J94" s="79"/>
      <c r="K94" s="79"/>
      <c r="L94" s="80"/>
      <c r="M94" s="34"/>
    </row>
    <row r="95" spans="1:13" ht="15.75" customHeight="1" thickBot="1" x14ac:dyDescent="0.35">
      <c r="A95" s="10"/>
      <c r="B95" s="11"/>
      <c r="C95" s="24"/>
      <c r="D95" s="25"/>
      <c r="E95" s="24"/>
      <c r="F95" s="24"/>
      <c r="G95" s="24"/>
      <c r="H95" s="24"/>
      <c r="I95" s="24"/>
      <c r="J95" s="24"/>
      <c r="K95" s="24"/>
      <c r="L95" s="79"/>
      <c r="M95" s="26"/>
    </row>
  </sheetData>
  <mergeCells count="22">
    <mergeCell ref="B17:B74"/>
    <mergeCell ref="B83:K83"/>
    <mergeCell ref="G8:H8"/>
    <mergeCell ref="I5:J5"/>
    <mergeCell ref="I6:J6"/>
    <mergeCell ref="I8:J8"/>
    <mergeCell ref="I7:J7"/>
    <mergeCell ref="A76:I76"/>
    <mergeCell ref="A81:I81"/>
    <mergeCell ref="A77:J77"/>
    <mergeCell ref="A78:J78"/>
    <mergeCell ref="A79:J79"/>
    <mergeCell ref="A80:J80"/>
    <mergeCell ref="B11:K11"/>
    <mergeCell ref="B15:K15"/>
    <mergeCell ref="G3:H3"/>
    <mergeCell ref="I3:J3"/>
    <mergeCell ref="I4:J4"/>
    <mergeCell ref="G4:H4"/>
    <mergeCell ref="G7:H7"/>
    <mergeCell ref="G6:H6"/>
    <mergeCell ref="G5:H5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3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2025-12-22T20:56:47Z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