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ownloads\"/>
    </mc:Choice>
  </mc:AlternateContent>
  <xr:revisionPtr revIDLastSave="0" documentId="8_{30493C6F-09D7-4F2B-83F8-C1BE2A0D1345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3" r:id="rId1"/>
    <sheet name="MATERIAL TAKE-OFF" sheetId="1" r:id="rId2"/>
  </sheets>
  <definedNames>
    <definedName name="_xlnm._FilterDatabase" localSheetId="1" hidden="1">'MATERIAL TAKE-OFF'!$A$10:$L$13</definedName>
    <definedName name="_xlnm.Print_Area" localSheetId="1">'MATERIAL TAKE-OFF'!$A$2:$M$67</definedName>
    <definedName name="_xlnm.Print_Area" localSheetId="0">SUMMARY!$A$1:$M$18</definedName>
    <definedName name="_xlnm.Print_Titles" localSheetId="1">'MATERIAL TAKE-OFF'!$1:$10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1" i="1" l="1"/>
  <c r="A25" i="1"/>
  <c r="A27" i="1"/>
  <c r="A32" i="1"/>
  <c r="A37" i="1"/>
  <c r="A42" i="1"/>
  <c r="K46" i="1"/>
  <c r="I46" i="1"/>
  <c r="G46" i="1"/>
  <c r="K45" i="1"/>
  <c r="I45" i="1"/>
  <c r="G45" i="1"/>
  <c r="K44" i="1"/>
  <c r="I44" i="1"/>
  <c r="G44" i="1"/>
  <c r="K41" i="1"/>
  <c r="I41" i="1"/>
  <c r="G41" i="1"/>
  <c r="L41" i="1" s="1"/>
  <c r="K40" i="1"/>
  <c r="I40" i="1"/>
  <c r="G40" i="1"/>
  <c r="L40" i="1" s="1"/>
  <c r="K39" i="1"/>
  <c r="I39" i="1"/>
  <c r="G39" i="1"/>
  <c r="K38" i="1"/>
  <c r="I38" i="1"/>
  <c r="G38" i="1"/>
  <c r="L38" i="1" s="1"/>
  <c r="K36" i="1"/>
  <c r="I36" i="1"/>
  <c r="G36" i="1"/>
  <c r="K35" i="1"/>
  <c r="I35" i="1"/>
  <c r="G35" i="1"/>
  <c r="K34" i="1"/>
  <c r="I34" i="1"/>
  <c r="G34" i="1"/>
  <c r="K33" i="1"/>
  <c r="I33" i="1"/>
  <c r="G33" i="1"/>
  <c r="K31" i="1"/>
  <c r="I31" i="1"/>
  <c r="G31" i="1"/>
  <c r="K30" i="1"/>
  <c r="I30" i="1"/>
  <c r="G30" i="1"/>
  <c r="K29" i="1"/>
  <c r="I29" i="1"/>
  <c r="G29" i="1"/>
  <c r="K24" i="1"/>
  <c r="I24" i="1"/>
  <c r="G24" i="1"/>
  <c r="K23" i="1"/>
  <c r="I23" i="1"/>
  <c r="G23" i="1"/>
  <c r="K22" i="1"/>
  <c r="I22" i="1"/>
  <c r="G22" i="1"/>
  <c r="K20" i="1"/>
  <c r="I20" i="1"/>
  <c r="G20" i="1"/>
  <c r="K19" i="1"/>
  <c r="I19" i="1"/>
  <c r="G19" i="1"/>
  <c r="K18" i="1"/>
  <c r="I18" i="1"/>
  <c r="G18" i="1"/>
  <c r="L39" i="1" l="1"/>
  <c r="L45" i="1"/>
  <c r="L44" i="1"/>
  <c r="L46" i="1"/>
  <c r="L30" i="1"/>
  <c r="L35" i="1"/>
  <c r="L34" i="1"/>
  <c r="L33" i="1"/>
  <c r="L23" i="1"/>
  <c r="L36" i="1"/>
  <c r="L31" i="1"/>
  <c r="L29" i="1"/>
  <c r="L20" i="1"/>
  <c r="L19" i="1"/>
  <c r="L24" i="1"/>
  <c r="L18" i="1"/>
  <c r="L22" i="1"/>
  <c r="K12" i="1" l="1"/>
  <c r="I12" i="1"/>
  <c r="G12" i="1"/>
  <c r="L12" i="1" l="1"/>
  <c r="L13" i="1" s="1"/>
  <c r="C11" i="3" s="1"/>
  <c r="K43" i="1"/>
  <c r="I43" i="1"/>
  <c r="G43" i="1"/>
  <c r="K28" i="1"/>
  <c r="I28" i="1"/>
  <c r="G28" i="1"/>
  <c r="K26" i="1"/>
  <c r="I26" i="1"/>
  <c r="G26" i="1"/>
  <c r="K17" i="1"/>
  <c r="I17" i="1"/>
  <c r="G17" i="1"/>
  <c r="A16" i="1"/>
  <c r="L43" i="1" l="1"/>
  <c r="L28" i="1"/>
  <c r="L17" i="1"/>
  <c r="L47" i="1" s="1"/>
  <c r="L26" i="1"/>
  <c r="B9" i="1" l="1"/>
  <c r="A13" i="1"/>
  <c r="A14" i="1"/>
  <c r="A15" i="1"/>
  <c r="A47" i="1"/>
  <c r="A18" i="1" l="1"/>
  <c r="L49" i="1"/>
  <c r="A19" i="1" l="1"/>
  <c r="L50" i="1"/>
  <c r="L51" i="1" s="1"/>
  <c r="A20" i="1" l="1"/>
  <c r="L52" i="1"/>
  <c r="L53" i="1" s="1"/>
  <c r="A22" i="1" l="1"/>
  <c r="C12" i="3"/>
  <c r="D12" i="3" s="1"/>
  <c r="B5" i="1"/>
  <c r="B3" i="1"/>
  <c r="A23" i="1" l="1"/>
  <c r="D11" i="3"/>
  <c r="D13" i="3" s="1"/>
  <c r="D15" i="3" s="1"/>
  <c r="A24" i="1" l="1"/>
  <c r="A26" i="1"/>
  <c r="A28" i="1"/>
  <c r="D16" i="3"/>
  <c r="D17" i="3"/>
  <c r="A29" i="1" l="1"/>
  <c r="D18" i="3"/>
  <c r="A30" i="1" l="1"/>
  <c r="C13" i="3"/>
  <c r="C15" i="3" s="1"/>
  <c r="C16" i="3" s="1"/>
  <c r="C17" i="3" s="1"/>
  <c r="C18" i="3" s="1"/>
  <c r="A31" i="1" l="1"/>
  <c r="A33" i="1" l="1"/>
  <c r="A34" i="1" l="1"/>
  <c r="A35" i="1" l="1"/>
  <c r="A36" i="1" l="1"/>
  <c r="A38" i="1" s="1"/>
  <c r="A39" i="1" s="1"/>
  <c r="A40" i="1" s="1"/>
  <c r="A44" i="1" l="1"/>
  <c r="A41" i="1"/>
  <c r="A43" i="1"/>
  <c r="A45" i="1" s="1"/>
  <c r="A46" i="1" s="1"/>
</calcChain>
</file>

<file path=xl/sharedStrings.xml><?xml version="1.0" encoding="utf-8"?>
<sst xmlns="http://schemas.openxmlformats.org/spreadsheetml/2006/main" count="112" uniqueCount="81">
  <si>
    <t>DESCRIPTION</t>
  </si>
  <si>
    <t>QUANTITY</t>
  </si>
  <si>
    <t>UNIT</t>
  </si>
  <si>
    <t>SR #</t>
  </si>
  <si>
    <t>SUB COST</t>
  </si>
  <si>
    <t>DIVISION NO.</t>
  </si>
  <si>
    <t>TOTAL DIV. COST</t>
  </si>
  <si>
    <t>Date:</t>
  </si>
  <si>
    <t>Scope:</t>
  </si>
  <si>
    <t>SUBTOTAL</t>
  </si>
  <si>
    <t xml:space="preserve">Project: </t>
  </si>
  <si>
    <t>MATERIAL RATE</t>
  </si>
  <si>
    <t>EQUIPMENT RATE</t>
  </si>
  <si>
    <t>No. of Floors:</t>
  </si>
  <si>
    <t>Address:</t>
  </si>
  <si>
    <t>TOTAL LABOUR COST</t>
  </si>
  <si>
    <t>TOTAL MATETRIAL COST</t>
  </si>
  <si>
    <t>TOTAL EQUIPMENT COSTS</t>
  </si>
  <si>
    <t>NOTES:</t>
  </si>
  <si>
    <t>Project ID: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</si>
  <si>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</si>
  <si>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</si>
  <si>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</si>
  <si>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</si>
  <si>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</si>
  <si>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</si>
  <si>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t>Building GSF</t>
  </si>
  <si>
    <t>TOTAL DIV. COST (PER SF)</t>
  </si>
  <si>
    <t>EA</t>
  </si>
  <si>
    <t>01. OVERHEAD AND PREMLIMINARIES</t>
  </si>
  <si>
    <t>Overhead and Preliminaries</t>
  </si>
  <si>
    <t>M2</t>
  </si>
  <si>
    <t>03. PLUMBING AND DRAINAGE</t>
  </si>
  <si>
    <t>M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</si>
  <si>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Cordell Platinum online i.e. the standard pricing. So, it is preferred to review the prices.</t>
    </r>
  </si>
  <si>
    <t>LABOR RATE</t>
  </si>
  <si>
    <t>REF. SHEET #</t>
  </si>
  <si>
    <t>SUBTOTAL CONSTRUCTION COST</t>
  </si>
  <si>
    <t>PROFIT</t>
  </si>
  <si>
    <t>TOTAL PROJECT COST</t>
  </si>
  <si>
    <t>GST</t>
  </si>
  <si>
    <t>TOTAL PROJECT COST INCL. GST</t>
  </si>
  <si>
    <t xml:space="preserve">Plumbing and Drainage </t>
  </si>
  <si>
    <r>
      <rPr>
        <b/>
        <sz val="11"/>
        <color rgb="FF000000"/>
        <rFont val="Arial"/>
        <family val="2"/>
      </rPr>
      <t xml:space="preserve">M </t>
    </r>
    <r>
      <rPr>
        <sz val="11"/>
        <color rgb="FF000000"/>
        <rFont val="Arial"/>
        <family val="2"/>
      </rPr>
      <t>= Meter</t>
    </r>
  </si>
  <si>
    <t>NOTE / REMARKS</t>
  </si>
  <si>
    <r>
      <rPr>
        <b/>
        <sz val="11"/>
        <color rgb="FF000000"/>
        <rFont val="Arial"/>
        <family val="2"/>
      </rPr>
      <t>KG's</t>
    </r>
    <r>
      <rPr>
        <sz val="11"/>
        <color rgb="FF000000"/>
        <rFont val="Arial"/>
        <family val="2"/>
      </rPr>
      <t xml:space="preserve"> = Kilogram</t>
    </r>
  </si>
  <si>
    <r>
      <rPr>
        <b/>
        <sz val="11"/>
        <color rgb="FF000000"/>
        <rFont val="Arial"/>
        <family val="2"/>
      </rPr>
      <t>M2</t>
    </r>
    <r>
      <rPr>
        <sz val="11"/>
        <color rgb="FF000000"/>
        <rFont val="Arial"/>
        <family val="2"/>
      </rPr>
      <t xml:space="preserve">= Meter Square </t>
    </r>
  </si>
  <si>
    <r>
      <rPr>
        <b/>
        <sz val="11"/>
        <color rgb="FF000000"/>
        <rFont val="Arial"/>
        <family val="2"/>
      </rPr>
      <t xml:space="preserve">M3 </t>
    </r>
    <r>
      <rPr>
        <sz val="11"/>
        <color rgb="FF000000"/>
        <rFont val="Arial"/>
        <family val="2"/>
      </rPr>
      <t xml:space="preserve">= Meter Cube </t>
    </r>
  </si>
  <si>
    <t>25mm Cold Water Service</t>
  </si>
  <si>
    <t>20mm Cold Water Service</t>
  </si>
  <si>
    <t>20mm Hot Water Service</t>
  </si>
  <si>
    <t>25mm Hot Water Service</t>
  </si>
  <si>
    <t>Domestic Pipes</t>
  </si>
  <si>
    <t>Waste Pipes</t>
  </si>
  <si>
    <t xml:space="preserve">100mm </t>
  </si>
  <si>
    <t>50 mm</t>
  </si>
  <si>
    <t>40 mm</t>
  </si>
  <si>
    <t>Pipe</t>
  </si>
  <si>
    <t>Warm Water Services</t>
  </si>
  <si>
    <t>Fitting</t>
  </si>
  <si>
    <t>90 Degree Elbow</t>
  </si>
  <si>
    <t>45 Degree Elbow</t>
  </si>
  <si>
    <t>Tee</t>
  </si>
  <si>
    <t>Y-Tee</t>
  </si>
  <si>
    <t>Fixtures</t>
  </si>
  <si>
    <t>Fail Safe Balcony Overflow</t>
  </si>
  <si>
    <t>FW: Floor Waste</t>
  </si>
  <si>
    <t>Provide ZIP 100/75 4 In 1 BCHA Hydrotap.
- Provide In Joinery. allow For 400mm Wx 470mm D x350mm H Under Bench For Unit</t>
  </si>
  <si>
    <t>CO: Cleanout</t>
  </si>
  <si>
    <t>Valves</t>
  </si>
  <si>
    <t>Stop Valve</t>
  </si>
  <si>
    <t>Thermostatic Mixing Valve</t>
  </si>
  <si>
    <t>Non Return Valve</t>
  </si>
  <si>
    <t>Reflux Valve</t>
  </si>
  <si>
    <t>Equipment</t>
  </si>
  <si>
    <t>Hot Water Unit</t>
  </si>
  <si>
    <t>1x Rheem Heavy Duty Electric Circulating System Consisting Of
- 1x Rheem 613 315 Heavy Duty Electric Water Heater 
- 3 x 3.6kW Heating Elements
- 2x GRUNDFOS 32-80B. DUTIES: 0.5L/s @ 0.1m</t>
  </si>
  <si>
    <t>Water Meter</t>
  </si>
  <si>
    <t>Pump</t>
  </si>
  <si>
    <t>P-101
P-102</t>
  </si>
  <si>
    <t>Plumbing And Drainage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</si>
</sst>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164" formatCode="&quot;$&quot;#,##0"/>
    <numFmt numFmtId="165" formatCode="_(&quot;$&quot;* #,##0_);_(&quot;$&quot;* \(#,##0\);_(&quot;$&quot;* &quot;-&quot;??_);_(@_)"/>
    <numFmt numFmtId="166" formatCode="[$$-409]#,##0"/>
    <numFmt numFmtId="167" formatCode="&quot;$&quot;#,##0.00"/>
  </numFmts>
  <fonts count="25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12"/>
      <color theme="1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3" tint="0.39997558519241921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1" fontId="1" fillId="3" borderId="1">
      <alignment horizontal="center" vertical="center"/>
    </xf>
    <xf numFmtId="4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6">
      <alignment horizontal="left" vertical="center" wrapText="1"/>
    </xf>
    <xf numFmtId="39" fontId="4" fillId="0" borderId="16">
      <alignment horizontal="left" vertical="center" wrapText="1"/>
    </xf>
  </cellStyleXfs>
  <cellXfs count="153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39" fontId="2" fillId="0" borderId="1" xfId="4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Continuous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5" fontId="7" fillId="3" borderId="0" xfId="0" applyNumberFormat="1" applyFont="1" applyFill="1"/>
    <xf numFmtId="0" fontId="7" fillId="0" borderId="2" xfId="0" applyFont="1" applyBorder="1" applyAlignment="1">
      <alignment vertical="center"/>
    </xf>
    <xf numFmtId="167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5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7" fillId="3" borderId="6" xfId="0" applyFont="1" applyFill="1" applyBorder="1" applyAlignment="1">
      <alignment vertical="center"/>
    </xf>
    <xf numFmtId="0" fontId="17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20" fillId="0" borderId="6" xfId="0" applyFont="1" applyBorder="1"/>
    <xf numFmtId="39" fontId="9" fillId="7" borderId="1" xfId="4" applyFont="1" applyFill="1" applyBorder="1">
      <alignment horizontal="left" vertical="center" wrapText="1"/>
    </xf>
    <xf numFmtId="165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5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167" fontId="7" fillId="0" borderId="1" xfId="0" applyNumberFormat="1" applyFont="1" applyBorder="1" applyAlignment="1">
      <alignment horizontal="center" vertical="center"/>
    </xf>
    <xf numFmtId="0" fontId="9" fillId="8" borderId="20" xfId="0" applyFont="1" applyFill="1" applyBorder="1" applyAlignment="1">
      <alignment horizontal="center" vertical="center"/>
    </xf>
    <xf numFmtId="0" fontId="2" fillId="8" borderId="21" xfId="0" applyFont="1" applyFill="1" applyBorder="1" applyAlignment="1">
      <alignment vertical="center"/>
    </xf>
    <xf numFmtId="165" fontId="7" fillId="8" borderId="21" xfId="0" applyNumberFormat="1" applyFont="1" applyFill="1" applyBorder="1"/>
    <xf numFmtId="44" fontId="7" fillId="8" borderId="22" xfId="0" applyNumberFormat="1" applyFont="1" applyFill="1" applyBorder="1"/>
    <xf numFmtId="44" fontId="7" fillId="8" borderId="11" xfId="0" applyNumberFormat="1" applyFont="1" applyFill="1" applyBorder="1"/>
    <xf numFmtId="0" fontId="6" fillId="0" borderId="0" xfId="0" applyFont="1" applyAlignment="1">
      <alignment vertical="center"/>
    </xf>
    <xf numFmtId="0" fontId="12" fillId="9" borderId="6" xfId="0" applyFont="1" applyFill="1" applyBorder="1" applyAlignment="1">
      <alignment vertical="center"/>
    </xf>
    <xf numFmtId="0" fontId="10" fillId="9" borderId="11" xfId="3" applyFont="1" applyFill="1" applyBorder="1" applyAlignment="1">
      <alignment horizontal="center" vertical="center" wrapText="1"/>
    </xf>
    <xf numFmtId="9" fontId="22" fillId="9" borderId="5" xfId="0" applyNumberFormat="1" applyFont="1" applyFill="1" applyBorder="1" applyAlignment="1">
      <alignment horizontal="center" vertical="center"/>
    </xf>
    <xf numFmtId="0" fontId="9" fillId="10" borderId="6" xfId="0" applyFont="1" applyFill="1" applyBorder="1" applyAlignment="1">
      <alignment vertical="center"/>
    </xf>
    <xf numFmtId="0" fontId="8" fillId="10" borderId="4" xfId="0" applyFont="1" applyFill="1" applyBorder="1" applyAlignment="1">
      <alignment horizontal="center" vertical="center"/>
    </xf>
    <xf numFmtId="164" fontId="8" fillId="10" borderId="11" xfId="0" applyNumberFormat="1" applyFont="1" applyFill="1" applyBorder="1" applyAlignment="1">
      <alignment horizontal="center" vertical="center"/>
    </xf>
    <xf numFmtId="0" fontId="10" fillId="9" borderId="23" xfId="0" applyFont="1" applyFill="1" applyBorder="1" applyAlignment="1">
      <alignment horizontal="center" vertical="center"/>
    </xf>
    <xf numFmtId="0" fontId="10" fillId="9" borderId="24" xfId="0" applyFont="1" applyFill="1" applyBorder="1" applyAlignment="1">
      <alignment horizontal="center" vertical="center" wrapText="1"/>
    </xf>
    <xf numFmtId="0" fontId="10" fillId="9" borderId="25" xfId="0" applyFont="1" applyFill="1" applyBorder="1" applyAlignment="1">
      <alignment horizontal="center" vertical="center" wrapText="1"/>
    </xf>
    <xf numFmtId="0" fontId="7" fillId="9" borderId="0" xfId="0" applyFont="1" applyFill="1"/>
    <xf numFmtId="165" fontId="9" fillId="10" borderId="19" xfId="2" applyNumberFormat="1" applyFont="1" applyFill="1" applyBorder="1" applyAlignment="1">
      <alignment vertical="center"/>
    </xf>
    <xf numFmtId="165" fontId="9" fillId="10" borderId="7" xfId="2" applyNumberFormat="1" applyFont="1" applyFill="1" applyBorder="1" applyAlignment="1">
      <alignment vertical="center"/>
    </xf>
    <xf numFmtId="0" fontId="10" fillId="9" borderId="6" xfId="0" applyFont="1" applyFill="1" applyBorder="1" applyAlignment="1">
      <alignment horizontal="center" vertical="center"/>
    </xf>
    <xf numFmtId="9" fontId="10" fillId="9" borderId="0" xfId="0" applyNumberFormat="1" applyFont="1" applyFill="1" applyAlignment="1">
      <alignment horizontal="center" vertical="center"/>
    </xf>
    <xf numFmtId="165" fontId="23" fillId="9" borderId="9" xfId="2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167" fontId="9" fillId="10" borderId="0" xfId="0" applyNumberFormat="1" applyFont="1" applyFill="1" applyAlignment="1">
      <alignment vertical="center"/>
    </xf>
    <xf numFmtId="164" fontId="7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centerContinuous" vertical="center"/>
    </xf>
    <xf numFmtId="167" fontId="2" fillId="0" borderId="0" xfId="0" applyNumberFormat="1" applyFont="1" applyAlignment="1">
      <alignment horizontal="centerContinuous" vertical="center"/>
    </xf>
    <xf numFmtId="0" fontId="10" fillId="9" borderId="29" xfId="3" applyFont="1" applyFill="1" applyBorder="1" applyAlignment="1">
      <alignment horizontal="center" vertical="center"/>
    </xf>
    <xf numFmtId="0" fontId="10" fillId="9" borderId="30" xfId="3" applyFont="1" applyFill="1" applyBorder="1" applyAlignment="1">
      <alignment horizontal="center" vertical="center" wrapText="1"/>
    </xf>
    <xf numFmtId="0" fontId="10" fillId="9" borderId="30" xfId="3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/>
    </xf>
    <xf numFmtId="0" fontId="10" fillId="9" borderId="30" xfId="3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left" vertical="center"/>
    </xf>
    <xf numFmtId="14" fontId="9" fillId="3" borderId="31" xfId="0" applyNumberFormat="1" applyFont="1" applyFill="1" applyBorder="1" applyAlignment="1">
      <alignment horizontal="left" vertical="center"/>
    </xf>
    <xf numFmtId="0" fontId="7" fillId="0" borderId="31" xfId="0" applyFont="1" applyBorder="1" applyAlignment="1">
      <alignment vertical="center"/>
    </xf>
    <xf numFmtId="0" fontId="9" fillId="3" borderId="31" xfId="0" applyFont="1" applyFill="1" applyBorder="1" applyAlignment="1">
      <alignment horizontal="center" vertical="center"/>
    </xf>
    <xf numFmtId="0" fontId="7" fillId="3" borderId="31" xfId="0" applyFont="1" applyFill="1" applyBorder="1" applyAlignment="1">
      <alignment vertical="center"/>
    </xf>
    <xf numFmtId="0" fontId="10" fillId="9" borderId="32" xfId="3" applyFont="1" applyFill="1" applyBorder="1" applyAlignment="1">
      <alignment horizontal="center" vertical="center" wrapText="1"/>
    </xf>
    <xf numFmtId="0" fontId="10" fillId="9" borderId="27" xfId="0" applyFont="1" applyFill="1" applyBorder="1" applyAlignment="1">
      <alignment vertical="center"/>
    </xf>
    <xf numFmtId="167" fontId="7" fillId="0" borderId="5" xfId="0" applyNumberFormat="1" applyFont="1" applyBorder="1" applyAlignment="1">
      <alignment horizontal="center" vertical="center"/>
    </xf>
    <xf numFmtId="0" fontId="10" fillId="9" borderId="5" xfId="0" applyFont="1" applyFill="1" applyBorder="1" applyAlignment="1">
      <alignment vertical="center"/>
    </xf>
    <xf numFmtId="166" fontId="22" fillId="9" borderId="28" xfId="0" applyNumberFormat="1" applyFont="1" applyFill="1" applyBorder="1" applyAlignment="1">
      <alignment horizontal="center" vertical="center"/>
    </xf>
    <xf numFmtId="0" fontId="8" fillId="0" borderId="33" xfId="0" applyFont="1" applyBorder="1" applyAlignment="1">
      <alignment horizontal="left" vertical="center"/>
    </xf>
    <xf numFmtId="0" fontId="10" fillId="9" borderId="11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/>
    </xf>
    <xf numFmtId="167" fontId="7" fillId="0" borderId="11" xfId="0" applyNumberFormat="1" applyFont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  <xf numFmtId="0" fontId="9" fillId="10" borderId="0" xfId="0" applyFont="1" applyFill="1" applyAlignment="1">
      <alignment horizontal="left" vertical="center"/>
    </xf>
    <xf numFmtId="0" fontId="9" fillId="10" borderId="0" xfId="0" applyFont="1" applyFill="1" applyAlignment="1">
      <alignment vertical="center"/>
    </xf>
    <xf numFmtId="167" fontId="9" fillId="10" borderId="11" xfId="0" applyNumberFormat="1" applyFont="1" applyFill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4" fontId="7" fillId="0" borderId="11" xfId="0" applyNumberFormat="1" applyFont="1" applyBorder="1" applyAlignment="1">
      <alignment horizontal="right" vertical="center"/>
    </xf>
    <xf numFmtId="0" fontId="12" fillId="9" borderId="10" xfId="0" applyFont="1" applyFill="1" applyBorder="1" applyAlignment="1">
      <alignment vertical="center"/>
    </xf>
    <xf numFmtId="0" fontId="7" fillId="0" borderId="10" xfId="0" applyFont="1" applyBorder="1" applyAlignment="1">
      <alignment horizontal="center" vertical="center" wrapText="1"/>
    </xf>
    <xf numFmtId="2" fontId="7" fillId="0" borderId="0" xfId="0" applyNumberFormat="1" applyFont="1" applyAlignment="1">
      <alignment horizontal="right" vertical="center"/>
    </xf>
    <xf numFmtId="166" fontId="22" fillId="9" borderId="1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Continuous" vertical="center"/>
    </xf>
    <xf numFmtId="0" fontId="16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20" fillId="0" borderId="0" xfId="0" applyFont="1"/>
    <xf numFmtId="0" fontId="20" fillId="0" borderId="0" xfId="0" applyFont="1" applyAlignment="1">
      <alignment horizontal="left" vertical="center"/>
    </xf>
    <xf numFmtId="0" fontId="7" fillId="0" borderId="0" xfId="0" applyFont="1"/>
    <xf numFmtId="0" fontId="21" fillId="0" borderId="0" xfId="0" applyFont="1" applyAlignment="1">
      <alignment vertical="center"/>
    </xf>
    <xf numFmtId="164" fontId="8" fillId="10" borderId="28" xfId="0" applyNumberFormat="1" applyFont="1" applyFill="1" applyBorder="1" applyAlignment="1">
      <alignment horizontal="center" vertical="center"/>
    </xf>
    <xf numFmtId="0" fontId="2" fillId="0" borderId="27" xfId="0" applyFont="1" applyBorder="1" applyAlignment="1">
      <alignment horizontal="centerContinuous" vertical="center"/>
    </xf>
    <xf numFmtId="9" fontId="24" fillId="11" borderId="5" xfId="0" applyNumberFormat="1" applyFont="1" applyFill="1" applyBorder="1" applyAlignment="1">
      <alignment horizontal="center" vertical="center"/>
    </xf>
    <xf numFmtId="166" fontId="24" fillId="11" borderId="28" xfId="0" applyNumberFormat="1" applyFont="1" applyFill="1" applyBorder="1" applyAlignment="1">
      <alignment horizontal="center" vertical="center"/>
    </xf>
    <xf numFmtId="166" fontId="22" fillId="11" borderId="11" xfId="0" applyNumberFormat="1" applyFont="1" applyFill="1" applyBorder="1" applyAlignment="1">
      <alignment horizontal="center" vertical="center"/>
    </xf>
    <xf numFmtId="0" fontId="8" fillId="11" borderId="6" xfId="0" applyFont="1" applyFill="1" applyBorder="1" applyAlignment="1">
      <alignment horizontal="center" vertical="center"/>
    </xf>
    <xf numFmtId="9" fontId="8" fillId="11" borderId="0" xfId="0" applyNumberFormat="1" applyFont="1" applyFill="1" applyAlignment="1">
      <alignment horizontal="center" vertical="center"/>
    </xf>
    <xf numFmtId="165" fontId="7" fillId="11" borderId="9" xfId="2" applyNumberFormat="1" applyFont="1" applyFill="1" applyBorder="1" applyAlignment="1">
      <alignment horizontal="center" vertical="center"/>
    </xf>
    <xf numFmtId="0" fontId="23" fillId="9" borderId="9" xfId="2" applyNumberFormat="1" applyFont="1" applyFill="1" applyBorder="1" applyAlignment="1">
      <alignment horizontal="center" vertical="center"/>
    </xf>
    <xf numFmtId="0" fontId="9" fillId="10" borderId="19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9" fillId="10" borderId="17" xfId="0" applyFont="1" applyFill="1" applyBorder="1" applyAlignment="1">
      <alignment horizontal="center" vertical="center"/>
    </xf>
    <xf numFmtId="0" fontId="9" fillId="10" borderId="18" xfId="0" applyFont="1" applyFill="1" applyBorder="1" applyAlignment="1">
      <alignment horizontal="center" vertical="center"/>
    </xf>
    <xf numFmtId="0" fontId="10" fillId="9" borderId="4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64" fontId="15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39" fontId="9" fillId="0" borderId="34" xfId="0" applyNumberFormat="1" applyFont="1" applyBorder="1" applyAlignment="1">
      <alignment horizontal="center" vertical="center" wrapText="1"/>
    </xf>
    <xf numFmtId="39" fontId="9" fillId="0" borderId="35" xfId="0" applyNumberFormat="1" applyFont="1" applyBorder="1" applyAlignment="1">
      <alignment horizontal="center" vertical="center" wrapText="1"/>
    </xf>
    <xf numFmtId="39" fontId="9" fillId="0" borderId="30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 wrapText="1"/>
    </xf>
    <xf numFmtId="166" fontId="15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10" borderId="12" xfId="0" applyFont="1" applyFill="1" applyBorder="1" applyAlignment="1">
      <alignment horizontal="center" vertical="center"/>
    </xf>
    <xf numFmtId="0" fontId="8" fillId="10" borderId="4" xfId="0" applyFont="1" applyFill="1" applyBorder="1" applyAlignment="1">
      <alignment horizontal="center" vertical="center"/>
    </xf>
    <xf numFmtId="0" fontId="22" fillId="9" borderId="12" xfId="0" applyFont="1" applyFill="1" applyBorder="1" applyAlignment="1">
      <alignment horizontal="right" vertical="center"/>
    </xf>
    <xf numFmtId="0" fontId="22" fillId="9" borderId="4" xfId="0" applyFont="1" applyFill="1" applyBorder="1" applyAlignment="1">
      <alignment horizontal="right" vertical="center"/>
    </xf>
    <xf numFmtId="0" fontId="22" fillId="9" borderId="26" xfId="0" applyFont="1" applyFill="1" applyBorder="1" applyAlignment="1">
      <alignment horizontal="right" vertical="center"/>
    </xf>
    <xf numFmtId="0" fontId="24" fillId="11" borderId="12" xfId="0" applyFont="1" applyFill="1" applyBorder="1" applyAlignment="1">
      <alignment horizontal="right" vertical="center"/>
    </xf>
    <xf numFmtId="0" fontId="24" fillId="11" borderId="4" xfId="0" applyFont="1" applyFill="1" applyBorder="1" applyAlignment="1">
      <alignment horizontal="right" vertical="center"/>
    </xf>
    <xf numFmtId="0" fontId="24" fillId="11" borderId="26" xfId="0" applyFont="1" applyFill="1" applyBorder="1" applyAlignment="1">
      <alignment horizontal="right" vertical="center"/>
    </xf>
  </cellXfs>
  <cellStyles count="6">
    <cellStyle name="Accent1" xfId="3" builtinId="29"/>
    <cellStyle name="Currency 2" xfId="2" xr:uid="{00000000-0005-0000-0000-000001000000}"/>
    <cellStyle name="Normal" xfId="0" builtinId="0"/>
    <cellStyle name="Style 1" xfId="1" xr:uid="{00000000-0005-0000-0000-000003000000}"/>
    <cellStyle name="takeoffs body style" xfId="4" xr:uid="{00000000-0005-0000-0000-000004000000}"/>
    <cellStyle name="takeoffs body style 2" xfId="5" xr:uid="{00000000-0005-0000-0000-000005000000}"/>
  </cellStyles>
  <dxfs count="5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FC6C00"/>
      <color rgb="FF3366CC"/>
      <color rgb="FF4F81BD"/>
      <color rgb="FF0000B3"/>
      <color rgb="FF00B300"/>
      <color rgb="FFEFF5F5"/>
      <color rgb="FF3399FF"/>
      <color rgb="FFA744B8"/>
      <color rgb="FF8533C9"/>
      <color rgb="FF007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>
        <c:manualLayout>
          <c:xMode val="edge"/>
          <c:yMode val="edge"/>
          <c:x val="0.33684762182675687"/>
          <c:y val="2.1769870470699167E-2"/>
        </c:manualLayout>
      </c:layout>
      <c:overlay val="0"/>
      <c:spPr>
        <a:solidFill>
          <a:schemeClr val="dk1"/>
        </a:solidFill>
        <a:ln w="19050" cap="flat" cmpd="sng" algn="ctr">
          <a:solidFill>
            <a:schemeClr val="lt1"/>
          </a:solidFill>
          <a:prstDash val="solid"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ln>
                <a:noFill/>
              </a:ln>
              <a:solidFill>
                <a:schemeClr val="lt1"/>
              </a:solidFill>
              <a:effectLst>
                <a:glow rad="114300">
                  <a:schemeClr val="accent1">
                    <a:alpha val="29000"/>
                  </a:schemeClr>
                </a:glow>
                <a:outerShdw blurRad="50800" dist="1536700" dir="21540000" algn="ctr" rotWithShape="0">
                  <a:srgbClr val="000000">
                    <a:alpha val="0"/>
                  </a:srgb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Overhead and Preliminaries</c:v>
                </c:pt>
                <c:pt idx="1">
                  <c:v>Plumbing and Drainage 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22044</c:v>
                </c:pt>
                <c:pt idx="1">
                  <c:v>54999.081275000004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937665168"/>
        <c:axId val="1937663248"/>
        <c:axId val="0"/>
      </c:bar3DChart>
      <c:catAx>
        <c:axId val="19376651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3248"/>
        <c:crosses val="autoZero"/>
        <c:auto val="1"/>
        <c:lblAlgn val="ctr"/>
        <c:lblOffset val="100"/>
        <c:noMultiLvlLbl val="0"/>
      </c:catAx>
      <c:valAx>
        <c:axId val="19376632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1937665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27214</xdr:colOff>
      <xdr:row>0</xdr:row>
      <xdr:rowOff>10886</xdr:rowOff>
    </xdr:from>
    <xdr:to>
      <xdr:col>12</xdr:col>
      <xdr:colOff>674914</xdr:colOff>
      <xdr:row>18</xdr:row>
      <xdr:rowOff>10886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2</xdr:col>
      <xdr:colOff>485820</xdr:colOff>
      <xdr:row>0</xdr:row>
      <xdr:rowOff>0</xdr:rowOff>
    </xdr:from>
    <xdr:to>
      <xdr:col>3</xdr:col>
      <xdr:colOff>1237712</xdr:colOff>
      <xdr:row>8</xdr:row>
      <xdr:rowOff>22134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FB29306-25D2-4FF8-9588-73713F4A00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5716498" y="0"/>
          <a:ext cx="2086468" cy="148586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12</xdr:col>
      <xdr:colOff>1102774</xdr:colOff>
      <xdr:row>1</xdr:row>
      <xdr:rowOff>44899</xdr:rowOff>
    </xdr:from>
    <xdr:to>
      <xdr:col>12</xdr:col>
      <xdr:colOff>3502121</xdr:colOff>
      <xdr:row>8</xdr:row>
      <xdr:rowOff>82875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4C2EF9ED-C91F-4D18-8901-6AC94311D2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6783" t="24050" r="8740" b="16138"/>
        <a:stretch>
          <a:fillRect/>
        </a:stretch>
      </xdr:blipFill>
      <xdr:spPr>
        <a:xfrm>
          <a:off x="14097825" y="44899"/>
          <a:ext cx="2399347" cy="142984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3366CC"/>
    <pageSetUpPr fitToPage="1"/>
  </sheetPr>
  <dimension ref="A1:E18"/>
  <sheetViews>
    <sheetView tabSelected="1" view="pageBreakPreview" zoomScale="59" zoomScaleNormal="100" zoomScaleSheetLayoutView="70" workbookViewId="0">
      <pane ySplit="10" topLeftCell="A16" activePane="bottomLeft" state="frozen"/>
      <selection activeCell="N7" sqref="N7"/>
      <selection pane="bottomLeft" activeCell="F24" sqref="F24"/>
    </sheetView>
  </sheetViews>
  <sheetFormatPr defaultColWidth="9" defaultRowHeight="14" x14ac:dyDescent="0.3"/>
  <cols>
    <col min="1" max="1" width="23.6640625" style="26" customWidth="1"/>
    <col min="2" max="2" width="44.9140625" style="26" customWidth="1"/>
    <col min="3" max="4" width="17.58203125" style="30" customWidth="1"/>
    <col min="5" max="5" width="9" style="26"/>
    <col min="6" max="7" width="14.4140625" style="26" customWidth="1"/>
    <col min="8" max="10" width="9" style="26"/>
    <col min="11" max="12" width="15.58203125" style="26" customWidth="1"/>
    <col min="13" max="16384" width="9" style="26"/>
  </cols>
  <sheetData>
    <row r="1" spans="1:5" x14ac:dyDescent="0.3">
      <c r="A1" s="35"/>
      <c r="B1" s="31"/>
      <c r="C1" s="47"/>
      <c r="D1" s="36"/>
    </row>
    <row r="2" spans="1:5" x14ac:dyDescent="0.3">
      <c r="A2" s="18" t="s">
        <v>19</v>
      </c>
      <c r="B2" s="40"/>
      <c r="C2" s="48"/>
      <c r="D2" s="9"/>
    </row>
    <row r="3" spans="1:5" x14ac:dyDescent="0.3">
      <c r="A3" s="18"/>
      <c r="B3" s="17"/>
      <c r="C3" s="48"/>
      <c r="D3" s="9"/>
    </row>
    <row r="4" spans="1:5" x14ac:dyDescent="0.3">
      <c r="A4" s="18" t="s">
        <v>14</v>
      </c>
      <c r="B4" s="40"/>
      <c r="C4" s="48"/>
      <c r="D4" s="9"/>
    </row>
    <row r="5" spans="1:5" x14ac:dyDescent="0.3">
      <c r="A5" s="18"/>
      <c r="B5" s="17"/>
      <c r="C5" s="48"/>
      <c r="D5" s="9"/>
    </row>
    <row r="6" spans="1:5" x14ac:dyDescent="0.3">
      <c r="A6" s="18" t="s">
        <v>13</v>
      </c>
      <c r="B6" s="17">
        <v>1</v>
      </c>
      <c r="C6" s="48"/>
      <c r="D6" s="9"/>
    </row>
    <row r="7" spans="1:5" x14ac:dyDescent="0.3">
      <c r="A7" s="18"/>
      <c r="B7" s="50"/>
      <c r="C7" s="48"/>
      <c r="D7" s="9"/>
    </row>
    <row r="8" spans="1:5" x14ac:dyDescent="0.3">
      <c r="A8" s="18" t="s">
        <v>26</v>
      </c>
      <c r="B8" s="17">
        <v>334</v>
      </c>
      <c r="C8" s="48"/>
      <c r="D8" s="9"/>
    </row>
    <row r="9" spans="1:5" ht="14.5" thickBot="1" x14ac:dyDescent="0.35">
      <c r="A9" s="18"/>
      <c r="B9" s="37"/>
      <c r="C9" s="49"/>
      <c r="D9" s="38"/>
    </row>
    <row r="10" spans="1:5" s="27" customFormat="1" ht="28.5" thickBot="1" x14ac:dyDescent="0.35">
      <c r="A10" s="64" t="s">
        <v>5</v>
      </c>
      <c r="B10" s="65" t="s">
        <v>0</v>
      </c>
      <c r="C10" s="65" t="s">
        <v>6</v>
      </c>
      <c r="D10" s="66" t="s">
        <v>27</v>
      </c>
      <c r="E10" s="67"/>
    </row>
    <row r="11" spans="1:5" x14ac:dyDescent="0.3">
      <c r="A11" s="52">
        <v>1000</v>
      </c>
      <c r="B11" s="53" t="s">
        <v>30</v>
      </c>
      <c r="C11" s="54">
        <f>'MATERIAL TAKE-OFF'!L13</f>
        <v>22044</v>
      </c>
      <c r="D11" s="55">
        <f>C11/$B$8</f>
        <v>66</v>
      </c>
    </row>
    <row r="12" spans="1:5" x14ac:dyDescent="0.3">
      <c r="A12" s="39">
        <v>3000</v>
      </c>
      <c r="B12" s="34" t="s">
        <v>42</v>
      </c>
      <c r="C12" s="46">
        <f>'MATERIAL TAKE-OFF'!L47</f>
        <v>54999.081275000004</v>
      </c>
      <c r="D12" s="56">
        <f t="shared" ref="D12" si="0">C12/$B$8</f>
        <v>164.66790800898204</v>
      </c>
    </row>
    <row r="13" spans="1:5" s="28" customFormat="1" ht="14.5" thickBot="1" x14ac:dyDescent="0.35">
      <c r="A13" s="129" t="s">
        <v>37</v>
      </c>
      <c r="B13" s="129"/>
      <c r="C13" s="68">
        <f>SUM(C11:C12)</f>
        <v>77043.081275000004</v>
      </c>
      <c r="D13" s="68">
        <f>SUM(D11:D12)</f>
        <v>230.66790800898204</v>
      </c>
    </row>
    <row r="14" spans="1:5" ht="14.5" thickBot="1" x14ac:dyDescent="0.35">
      <c r="A14" s="130"/>
      <c r="B14" s="130"/>
      <c r="C14" s="130"/>
      <c r="D14" s="130"/>
    </row>
    <row r="15" spans="1:5" s="29" customFormat="1" x14ac:dyDescent="0.3">
      <c r="A15" s="70" t="s">
        <v>38</v>
      </c>
      <c r="B15" s="71">
        <v>0.15</v>
      </c>
      <c r="C15" s="72">
        <f>$C$13*B15</f>
        <v>11556.462191250001</v>
      </c>
      <c r="D15" s="128">
        <f>$D$13*B15</f>
        <v>34.600186201347306</v>
      </c>
    </row>
    <row r="16" spans="1:5" s="29" customFormat="1" x14ac:dyDescent="0.3">
      <c r="A16" s="125" t="s">
        <v>39</v>
      </c>
      <c r="B16" s="126"/>
      <c r="C16" s="127">
        <f>C15+C13</f>
        <v>88599.543466250005</v>
      </c>
      <c r="D16" s="127">
        <f>$D$13*B16</f>
        <v>0</v>
      </c>
    </row>
    <row r="17" spans="1:4" s="29" customFormat="1" ht="14.5" thickBot="1" x14ac:dyDescent="0.35">
      <c r="A17" s="70" t="s">
        <v>40</v>
      </c>
      <c r="B17" s="71">
        <v>0.1</v>
      </c>
      <c r="C17" s="72">
        <f>C16*B17</f>
        <v>8859.9543466250016</v>
      </c>
      <c r="D17" s="72">
        <f>$D$13*B17</f>
        <v>23.066790800898204</v>
      </c>
    </row>
    <row r="18" spans="1:4" s="27" customFormat="1" ht="14.5" thickBot="1" x14ac:dyDescent="0.35">
      <c r="A18" s="131" t="s">
        <v>41</v>
      </c>
      <c r="B18" s="132"/>
      <c r="C18" s="69">
        <f>SUM(C16:C17)</f>
        <v>97459.497812875008</v>
      </c>
      <c r="D18" s="69">
        <f>SUM(D13:D17)</f>
        <v>288.33488501122758</v>
      </c>
    </row>
  </sheetData>
  <mergeCells count="3">
    <mergeCell ref="A13:B13"/>
    <mergeCell ref="A14:D14"/>
    <mergeCell ref="A18:B18"/>
  </mergeCells>
  <conditionalFormatting sqref="B2">
    <cfRule type="expression" dxfId="4" priority="4">
      <formula>ISBLANK(B2)</formula>
    </cfRule>
  </conditionalFormatting>
  <conditionalFormatting sqref="B4">
    <cfRule type="expression" dxfId="3" priority="3">
      <formula>ISBLANK(B4)</formula>
    </cfRule>
  </conditionalFormatting>
  <conditionalFormatting sqref="B6 B8">
    <cfRule type="expression" dxfId="2" priority="2">
      <formula>ISBLANK(B6)</formula>
    </cfRule>
  </conditionalFormatting>
  <pageMargins left="0" right="0" top="1" bottom="0" header="0" footer="0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rgb="FF0070C0"/>
    <pageSetUpPr fitToPage="1"/>
  </sheetPr>
  <dimension ref="A1:M67"/>
  <sheetViews>
    <sheetView showGridLines="0" view="pageBreakPreview" topLeftCell="H2" zoomScale="99" zoomScaleNormal="70" zoomScaleSheetLayoutView="70" workbookViewId="0">
      <pane ySplit="9" topLeftCell="A12" activePane="bottomLeft" state="frozen"/>
      <selection activeCell="N7" sqref="N7"/>
      <selection pane="bottomLeft" activeCell="H20" sqref="H20"/>
    </sheetView>
  </sheetViews>
  <sheetFormatPr defaultColWidth="9" defaultRowHeight="14" x14ac:dyDescent="0.3"/>
  <cols>
    <col min="1" max="1" width="8.58203125" style="7" customWidth="1"/>
    <col min="2" max="2" width="11.33203125" style="7" customWidth="1"/>
    <col min="3" max="3" width="45.58203125" style="7" customWidth="1"/>
    <col min="4" max="4" width="10.58203125" style="12" customWidth="1"/>
    <col min="5" max="5" width="8.33203125" style="7" customWidth="1"/>
    <col min="6" max="8" width="10.58203125" style="7" customWidth="1"/>
    <col min="9" max="9" width="12.5" style="7" customWidth="1"/>
    <col min="10" max="10" width="12.9140625" style="7" customWidth="1"/>
    <col min="11" max="11" width="13.6640625" style="7" customWidth="1"/>
    <col min="12" max="12" width="15.1640625" style="7" customWidth="1"/>
    <col min="13" max="13" width="48.33203125" style="7" customWidth="1"/>
    <col min="14" max="16384" width="9" style="7"/>
  </cols>
  <sheetData>
    <row r="1" spans="1:13" s="3" customFormat="1" ht="15" hidden="1" customHeight="1" x14ac:dyDescent="0.3">
      <c r="A1" s="13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73"/>
    </row>
    <row r="2" spans="1:13" ht="15" customHeight="1" x14ac:dyDescent="0.3">
      <c r="A2" s="1"/>
      <c r="B2" s="2"/>
      <c r="C2" s="15"/>
      <c r="D2" s="4"/>
      <c r="E2" s="15"/>
      <c r="F2" s="5"/>
      <c r="G2" s="5"/>
      <c r="H2" s="5"/>
      <c r="I2" s="5"/>
      <c r="J2" s="5"/>
      <c r="K2" s="5"/>
      <c r="L2" s="5"/>
      <c r="M2" s="6"/>
    </row>
    <row r="3" spans="1:13" ht="15" customHeight="1" x14ac:dyDescent="0.3">
      <c r="A3" s="16" t="s">
        <v>10</v>
      </c>
      <c r="B3" s="17">
        <f>SUMMARY!B2</f>
        <v>0</v>
      </c>
      <c r="C3" s="3"/>
      <c r="D3" s="84"/>
      <c r="E3" s="3"/>
      <c r="G3" s="135"/>
      <c r="H3" s="135"/>
      <c r="I3" s="135"/>
      <c r="J3" s="135"/>
      <c r="L3" s="3"/>
      <c r="M3" s="8"/>
    </row>
    <row r="4" spans="1:13" ht="18.649999999999999" customHeight="1" x14ac:dyDescent="0.3">
      <c r="A4" s="16"/>
      <c r="B4" s="17"/>
      <c r="C4" s="3"/>
      <c r="D4" s="84"/>
      <c r="E4" s="3"/>
      <c r="G4" s="137"/>
      <c r="H4" s="137"/>
      <c r="I4" s="136"/>
      <c r="J4" s="137"/>
      <c r="L4" s="3"/>
      <c r="M4" s="8"/>
    </row>
    <row r="5" spans="1:13" ht="15" customHeight="1" x14ac:dyDescent="0.3">
      <c r="A5" s="16" t="s">
        <v>14</v>
      </c>
      <c r="B5" s="17">
        <f>SUMMARY!B4</f>
        <v>0</v>
      </c>
      <c r="C5" s="3"/>
      <c r="D5" s="84"/>
      <c r="E5" s="3"/>
      <c r="G5" s="137"/>
      <c r="H5" s="137"/>
      <c r="I5" s="142"/>
      <c r="J5" s="137"/>
      <c r="L5" s="3"/>
      <c r="M5" s="8"/>
    </row>
    <row r="6" spans="1:13" ht="15" customHeight="1" x14ac:dyDescent="0.3">
      <c r="A6" s="16"/>
      <c r="B6" s="17"/>
      <c r="C6" s="3"/>
      <c r="D6" s="84"/>
      <c r="E6" s="3"/>
      <c r="G6" s="137"/>
      <c r="H6" s="137"/>
      <c r="I6" s="142"/>
      <c r="J6" s="137"/>
      <c r="L6" s="3"/>
      <c r="M6" s="8"/>
    </row>
    <row r="7" spans="1:13" ht="15" customHeight="1" x14ac:dyDescent="0.3">
      <c r="A7" s="16" t="s">
        <v>8</v>
      </c>
      <c r="B7" s="85" t="s">
        <v>80</v>
      </c>
      <c r="C7" s="3"/>
      <c r="D7" s="84"/>
      <c r="E7" s="3"/>
      <c r="G7" s="137"/>
      <c r="H7" s="137"/>
      <c r="I7" s="142"/>
      <c r="J7" s="137"/>
      <c r="L7" s="3"/>
      <c r="M7" s="8"/>
    </row>
    <row r="8" spans="1:13" ht="15" customHeight="1" x14ac:dyDescent="0.3">
      <c r="A8" s="16"/>
      <c r="B8" s="17"/>
      <c r="C8" s="3"/>
      <c r="D8" s="84"/>
      <c r="E8" s="3"/>
      <c r="G8" s="137"/>
      <c r="H8" s="137"/>
      <c r="I8" s="136"/>
      <c r="J8" s="137"/>
      <c r="L8" s="3"/>
      <c r="M8" s="8"/>
    </row>
    <row r="9" spans="1:13" ht="15" customHeight="1" x14ac:dyDescent="0.3">
      <c r="A9" s="95" t="s">
        <v>7</v>
      </c>
      <c r="B9" s="86">
        <f ca="1">TODAY()</f>
        <v>46014</v>
      </c>
      <c r="C9" s="87"/>
      <c r="D9" s="88"/>
      <c r="E9" s="87"/>
      <c r="F9" s="89"/>
      <c r="G9" s="89"/>
      <c r="H9" s="89"/>
      <c r="I9" s="89"/>
      <c r="J9" s="89"/>
      <c r="K9" s="89"/>
      <c r="L9" s="87"/>
      <c r="M9" s="8"/>
    </row>
    <row r="10" spans="1:13" s="3" customFormat="1" ht="61.25" customHeight="1" x14ac:dyDescent="0.3">
      <c r="A10" s="78" t="s">
        <v>3</v>
      </c>
      <c r="B10" s="79" t="s">
        <v>36</v>
      </c>
      <c r="C10" s="80" t="s">
        <v>0</v>
      </c>
      <c r="D10" s="81" t="s">
        <v>1</v>
      </c>
      <c r="E10" s="80" t="s">
        <v>2</v>
      </c>
      <c r="F10" s="82" t="s">
        <v>35</v>
      </c>
      <c r="G10" s="79" t="s">
        <v>15</v>
      </c>
      <c r="H10" s="79" t="s">
        <v>11</v>
      </c>
      <c r="I10" s="79" t="s">
        <v>16</v>
      </c>
      <c r="J10" s="79" t="s">
        <v>12</v>
      </c>
      <c r="K10" s="79" t="s">
        <v>17</v>
      </c>
      <c r="L10" s="90" t="s">
        <v>4</v>
      </c>
      <c r="M10" s="59" t="s">
        <v>44</v>
      </c>
    </row>
    <row r="11" spans="1:13" s="3" customFormat="1" ht="18" customHeight="1" x14ac:dyDescent="0.3">
      <c r="A11" s="58"/>
      <c r="B11" s="133" t="s">
        <v>29</v>
      </c>
      <c r="C11" s="133"/>
      <c r="D11" s="133"/>
      <c r="E11" s="133"/>
      <c r="F11" s="133"/>
      <c r="G11" s="133"/>
      <c r="H11" s="133"/>
      <c r="I11" s="133"/>
      <c r="J11" s="133"/>
      <c r="K11" s="133"/>
      <c r="L11" s="91"/>
      <c r="M11" s="96"/>
    </row>
    <row r="12" spans="1:13" ht="18" customHeight="1" x14ac:dyDescent="0.3">
      <c r="A12" s="97">
        <v>1</v>
      </c>
      <c r="B12" s="19"/>
      <c r="C12" s="20" t="s">
        <v>30</v>
      </c>
      <c r="D12" s="19">
        <v>334</v>
      </c>
      <c r="E12" s="19" t="s">
        <v>31</v>
      </c>
      <c r="F12" s="51">
        <v>23.5</v>
      </c>
      <c r="G12" s="51">
        <f>D12*F12</f>
        <v>7849</v>
      </c>
      <c r="H12" s="51">
        <v>42.5</v>
      </c>
      <c r="I12" s="51">
        <f>D12*H12</f>
        <v>14195</v>
      </c>
      <c r="J12" s="51">
        <v>0</v>
      </c>
      <c r="K12" s="51">
        <f>D12*J12</f>
        <v>0</v>
      </c>
      <c r="L12" s="92">
        <f>IF(D12="","",(G12+I12+K12))</f>
        <v>22044</v>
      </c>
      <c r="M12" s="98"/>
    </row>
    <row r="13" spans="1:13" s="3" customFormat="1" ht="18" customHeight="1" x14ac:dyDescent="0.3">
      <c r="A13" s="61" t="str">
        <f>IF(E13=0,"",1+MAX(A12:A12))</f>
        <v/>
      </c>
      <c r="B13" s="99"/>
      <c r="C13" s="100"/>
      <c r="D13" s="101"/>
      <c r="E13" s="101"/>
      <c r="F13" s="101"/>
      <c r="G13" s="101"/>
      <c r="H13" s="101"/>
      <c r="I13" s="101"/>
      <c r="J13" s="101"/>
      <c r="K13" s="101" t="s">
        <v>9</v>
      </c>
      <c r="L13" s="74">
        <f>SUM(L11:L12)</f>
        <v>22044</v>
      </c>
      <c r="M13" s="102"/>
    </row>
    <row r="14" spans="1:13" ht="18" customHeight="1" x14ac:dyDescent="0.3">
      <c r="A14" s="43" t="str">
        <f>IF(E14=0,"",1+MAX(#REF!))</f>
        <v/>
      </c>
      <c r="B14" s="83"/>
      <c r="C14" s="103"/>
      <c r="D14" s="104"/>
      <c r="E14" s="103"/>
      <c r="F14" s="109"/>
      <c r="G14" s="75"/>
      <c r="H14" s="75"/>
      <c r="I14" s="75"/>
      <c r="J14" s="75"/>
      <c r="K14" s="75"/>
      <c r="L14" s="75"/>
      <c r="M14" s="106"/>
    </row>
    <row r="15" spans="1:13" s="3" customFormat="1" ht="18" customHeight="1" x14ac:dyDescent="0.3">
      <c r="A15" s="107" t="str">
        <f>IF(E15=0,"",1+MAX(A14:A14))</f>
        <v/>
      </c>
      <c r="B15" s="134" t="s">
        <v>32</v>
      </c>
      <c r="C15" s="134"/>
      <c r="D15" s="134"/>
      <c r="E15" s="134"/>
      <c r="F15" s="134"/>
      <c r="G15" s="134"/>
      <c r="H15" s="134"/>
      <c r="I15" s="134"/>
      <c r="J15" s="134"/>
      <c r="K15" s="134"/>
      <c r="L15" s="93"/>
      <c r="M15" s="96"/>
    </row>
    <row r="16" spans="1:13" s="3" customFormat="1" x14ac:dyDescent="0.3">
      <c r="A16" s="108" t="str">
        <f>IF(E16=0,"",1+MAX(A14:A15))</f>
        <v/>
      </c>
      <c r="B16" s="138" t="s">
        <v>79</v>
      </c>
      <c r="C16" s="45" t="s">
        <v>52</v>
      </c>
      <c r="D16" s="21"/>
      <c r="E16" s="21"/>
      <c r="F16" s="51"/>
      <c r="G16" s="51"/>
      <c r="H16" s="51"/>
      <c r="I16" s="51"/>
      <c r="J16" s="51"/>
      <c r="K16" s="51"/>
      <c r="L16" s="92"/>
      <c r="M16" s="98"/>
    </row>
    <row r="17" spans="1:13" x14ac:dyDescent="0.3">
      <c r="A17" s="108">
        <v>2</v>
      </c>
      <c r="B17" s="139"/>
      <c r="C17" s="33" t="s">
        <v>48</v>
      </c>
      <c r="D17" s="21">
        <v>80.44</v>
      </c>
      <c r="E17" s="21" t="s">
        <v>33</v>
      </c>
      <c r="F17" s="51">
        <v>8.1375000000000011</v>
      </c>
      <c r="G17" s="51">
        <f t="shared" ref="G17:G43" si="0">D17*F17</f>
        <v>654.58050000000003</v>
      </c>
      <c r="H17" s="51">
        <v>17.5</v>
      </c>
      <c r="I17" s="51">
        <f t="shared" ref="I17:I43" si="1">D17*H17</f>
        <v>1407.7</v>
      </c>
      <c r="J17" s="51">
        <v>0</v>
      </c>
      <c r="K17" s="51">
        <f t="shared" ref="K17:K43" si="2">D17*J17</f>
        <v>0</v>
      </c>
      <c r="L17" s="92">
        <f t="shared" ref="L17:L43" si="3">IF(D17="","",(G17+I17+K17))</f>
        <v>2062.2804999999998</v>
      </c>
      <c r="M17" s="98"/>
    </row>
    <row r="18" spans="1:13" x14ac:dyDescent="0.3">
      <c r="A18" s="108">
        <f>IF(E18=0,"",1+MAX(A7:A17))</f>
        <v>3</v>
      </c>
      <c r="B18" s="139"/>
      <c r="C18" s="33" t="s">
        <v>49</v>
      </c>
      <c r="D18" s="21">
        <v>126.44</v>
      </c>
      <c r="E18" s="21" t="s">
        <v>33</v>
      </c>
      <c r="F18" s="51">
        <v>7.6725000000000003</v>
      </c>
      <c r="G18" s="51">
        <f t="shared" ref="G18:G23" si="4">D18*F18</f>
        <v>970.11090000000002</v>
      </c>
      <c r="H18" s="51">
        <v>16.5</v>
      </c>
      <c r="I18" s="51">
        <f t="shared" ref="I18:I23" si="5">D18*H18</f>
        <v>2086.2599999999998</v>
      </c>
      <c r="J18" s="51">
        <v>0</v>
      </c>
      <c r="K18" s="51">
        <f t="shared" ref="K18:K23" si="6">D18*J18</f>
        <v>0</v>
      </c>
      <c r="L18" s="92">
        <f t="shared" ref="L18:L23" si="7">IF(D18="","",(G18+I18+K18))</f>
        <v>3056.3708999999999</v>
      </c>
      <c r="M18" s="98"/>
    </row>
    <row r="19" spans="1:13" x14ac:dyDescent="0.3">
      <c r="A19" s="108">
        <f t="shared" ref="A19:A46" si="8">IF(E19=0,"",1+MAX(A8:A18))</f>
        <v>4</v>
      </c>
      <c r="B19" s="139"/>
      <c r="C19" s="33" t="s">
        <v>50</v>
      </c>
      <c r="D19" s="21">
        <v>77.38</v>
      </c>
      <c r="E19" s="21" t="s">
        <v>33</v>
      </c>
      <c r="F19" s="51">
        <v>7.6725000000000003</v>
      </c>
      <c r="G19" s="51">
        <f t="shared" si="4"/>
        <v>593.69804999999997</v>
      </c>
      <c r="H19" s="51">
        <v>16.5</v>
      </c>
      <c r="I19" s="51">
        <f t="shared" si="5"/>
        <v>1276.77</v>
      </c>
      <c r="J19" s="51">
        <v>0</v>
      </c>
      <c r="K19" s="51">
        <f t="shared" si="6"/>
        <v>0</v>
      </c>
      <c r="L19" s="92">
        <f t="shared" si="7"/>
        <v>1870.4680499999999</v>
      </c>
      <c r="M19" s="98"/>
    </row>
    <row r="20" spans="1:13" x14ac:dyDescent="0.3">
      <c r="A20" s="108">
        <f t="shared" si="8"/>
        <v>5</v>
      </c>
      <c r="B20" s="139"/>
      <c r="C20" s="33" t="s">
        <v>51</v>
      </c>
      <c r="D20" s="21">
        <v>57.15</v>
      </c>
      <c r="E20" s="21" t="s">
        <v>33</v>
      </c>
      <c r="F20" s="51">
        <v>8.1375000000000011</v>
      </c>
      <c r="G20" s="51">
        <f t="shared" si="4"/>
        <v>465.05812500000008</v>
      </c>
      <c r="H20" s="51">
        <v>17.5</v>
      </c>
      <c r="I20" s="51">
        <f t="shared" si="5"/>
        <v>1000.125</v>
      </c>
      <c r="J20" s="51">
        <v>0</v>
      </c>
      <c r="K20" s="51">
        <f t="shared" si="6"/>
        <v>0</v>
      </c>
      <c r="L20" s="92">
        <f t="shared" si="7"/>
        <v>1465.183125</v>
      </c>
      <c r="M20" s="98"/>
    </row>
    <row r="21" spans="1:13" x14ac:dyDescent="0.3">
      <c r="A21" s="108" t="str">
        <f t="shared" si="8"/>
        <v/>
      </c>
      <c r="B21" s="139"/>
      <c r="C21" s="45" t="s">
        <v>53</v>
      </c>
      <c r="D21" s="21"/>
      <c r="E21" s="21"/>
      <c r="F21" s="51"/>
      <c r="G21" s="51"/>
      <c r="H21" s="51"/>
      <c r="I21" s="51"/>
      <c r="J21" s="51"/>
      <c r="K21" s="51"/>
      <c r="L21" s="92"/>
      <c r="M21" s="98"/>
    </row>
    <row r="22" spans="1:13" x14ac:dyDescent="0.3">
      <c r="A22" s="108">
        <f t="shared" si="8"/>
        <v>6</v>
      </c>
      <c r="B22" s="139"/>
      <c r="C22" s="33" t="s">
        <v>54</v>
      </c>
      <c r="D22" s="21">
        <v>52.87</v>
      </c>
      <c r="E22" s="21" t="s">
        <v>33</v>
      </c>
      <c r="F22" s="51">
        <v>9.0675000000000008</v>
      </c>
      <c r="G22" s="51">
        <f t="shared" si="4"/>
        <v>479.39872500000001</v>
      </c>
      <c r="H22" s="51">
        <v>19.5</v>
      </c>
      <c r="I22" s="51">
        <f t="shared" si="5"/>
        <v>1030.9649999999999</v>
      </c>
      <c r="J22" s="51">
        <v>0</v>
      </c>
      <c r="K22" s="51">
        <f t="shared" si="6"/>
        <v>0</v>
      </c>
      <c r="L22" s="92">
        <f t="shared" si="7"/>
        <v>1510.3637249999999</v>
      </c>
      <c r="M22" s="98"/>
    </row>
    <row r="23" spans="1:13" x14ac:dyDescent="0.3">
      <c r="A23" s="108">
        <f t="shared" si="8"/>
        <v>7</v>
      </c>
      <c r="B23" s="139"/>
      <c r="C23" s="33" t="s">
        <v>55</v>
      </c>
      <c r="D23" s="21">
        <v>7.86</v>
      </c>
      <c r="E23" s="21" t="s">
        <v>33</v>
      </c>
      <c r="F23" s="51">
        <v>6.7425000000000006</v>
      </c>
      <c r="G23" s="51">
        <f t="shared" si="4"/>
        <v>52.996050000000004</v>
      </c>
      <c r="H23" s="51">
        <v>14.5</v>
      </c>
      <c r="I23" s="51">
        <f t="shared" si="5"/>
        <v>113.97</v>
      </c>
      <c r="J23" s="51">
        <v>0</v>
      </c>
      <c r="K23" s="51">
        <f t="shared" si="6"/>
        <v>0</v>
      </c>
      <c r="L23" s="92">
        <f t="shared" si="7"/>
        <v>166.96605</v>
      </c>
      <c r="M23" s="98"/>
    </row>
    <row r="24" spans="1:13" x14ac:dyDescent="0.3">
      <c r="A24" s="108">
        <f t="shared" si="8"/>
        <v>8</v>
      </c>
      <c r="B24" s="139"/>
      <c r="C24" s="33" t="s">
        <v>56</v>
      </c>
      <c r="D24" s="21">
        <v>22.52</v>
      </c>
      <c r="E24" s="21" t="s">
        <v>33</v>
      </c>
      <c r="F24" s="51">
        <v>6.1612499999999999</v>
      </c>
      <c r="G24" s="51">
        <f t="shared" ref="G24" si="9">D24*F24</f>
        <v>138.75135</v>
      </c>
      <c r="H24" s="51">
        <v>13.25</v>
      </c>
      <c r="I24" s="51">
        <f t="shared" ref="I24" si="10">D24*H24</f>
        <v>298.39</v>
      </c>
      <c r="J24" s="51">
        <v>0</v>
      </c>
      <c r="K24" s="51">
        <f t="shared" ref="K24" si="11">D24*J24</f>
        <v>0</v>
      </c>
      <c r="L24" s="92">
        <f t="shared" ref="L24" si="12">IF(D24="","",(G24+I24+K24))</f>
        <v>437.14134999999999</v>
      </c>
      <c r="M24" s="98"/>
    </row>
    <row r="25" spans="1:13" s="3" customFormat="1" x14ac:dyDescent="0.3">
      <c r="A25" s="108" t="str">
        <f t="shared" si="8"/>
        <v/>
      </c>
      <c r="B25" s="139"/>
      <c r="C25" s="45" t="s">
        <v>57</v>
      </c>
      <c r="D25" s="21"/>
      <c r="E25" s="21"/>
      <c r="F25" s="51"/>
      <c r="G25" s="51"/>
      <c r="H25" s="51"/>
      <c r="I25" s="51"/>
      <c r="J25" s="51"/>
      <c r="K25" s="51"/>
      <c r="L25" s="92"/>
      <c r="M25" s="98"/>
    </row>
    <row r="26" spans="1:13" x14ac:dyDescent="0.3">
      <c r="A26" s="108">
        <f t="shared" si="8"/>
        <v>9</v>
      </c>
      <c r="B26" s="139"/>
      <c r="C26" s="33" t="s">
        <v>58</v>
      </c>
      <c r="D26" s="21">
        <v>10.83</v>
      </c>
      <c r="E26" s="21" t="s">
        <v>33</v>
      </c>
      <c r="F26" s="51">
        <v>8.6025000000000009</v>
      </c>
      <c r="G26" s="51">
        <f t="shared" si="0"/>
        <v>93.165075000000016</v>
      </c>
      <c r="H26" s="51">
        <v>18.5</v>
      </c>
      <c r="I26" s="51">
        <f t="shared" si="1"/>
        <v>200.35499999999999</v>
      </c>
      <c r="J26" s="51">
        <v>0</v>
      </c>
      <c r="K26" s="51">
        <f t="shared" si="2"/>
        <v>0</v>
      </c>
      <c r="L26" s="92">
        <f t="shared" si="3"/>
        <v>293.52007500000002</v>
      </c>
      <c r="M26" s="98"/>
    </row>
    <row r="27" spans="1:13" s="3" customFormat="1" x14ac:dyDescent="0.3">
      <c r="A27" s="108" t="str">
        <f t="shared" si="8"/>
        <v/>
      </c>
      <c r="B27" s="139"/>
      <c r="C27" s="45" t="s">
        <v>59</v>
      </c>
      <c r="D27" s="21"/>
      <c r="E27" s="21"/>
      <c r="F27" s="51"/>
      <c r="G27" s="51"/>
      <c r="H27" s="51"/>
      <c r="I27" s="51"/>
      <c r="J27" s="51"/>
      <c r="K27" s="51"/>
      <c r="L27" s="92"/>
      <c r="M27" s="98"/>
    </row>
    <row r="28" spans="1:13" x14ac:dyDescent="0.3">
      <c r="A28" s="108">
        <f t="shared" si="8"/>
        <v>10</v>
      </c>
      <c r="B28" s="139"/>
      <c r="C28" s="33" t="s">
        <v>60</v>
      </c>
      <c r="D28" s="21">
        <v>153</v>
      </c>
      <c r="E28" s="21" t="s">
        <v>28</v>
      </c>
      <c r="F28" s="51">
        <v>30.457500000000003</v>
      </c>
      <c r="G28" s="51">
        <f t="shared" si="0"/>
        <v>4659.9975000000004</v>
      </c>
      <c r="H28" s="51">
        <v>65.5</v>
      </c>
      <c r="I28" s="51">
        <f t="shared" si="1"/>
        <v>10021.5</v>
      </c>
      <c r="J28" s="51">
        <v>0</v>
      </c>
      <c r="K28" s="51">
        <f t="shared" si="2"/>
        <v>0</v>
      </c>
      <c r="L28" s="92">
        <f t="shared" si="3"/>
        <v>14681.497500000001</v>
      </c>
      <c r="M28" s="98"/>
    </row>
    <row r="29" spans="1:13" x14ac:dyDescent="0.3">
      <c r="A29" s="108">
        <f t="shared" si="8"/>
        <v>11</v>
      </c>
      <c r="B29" s="139"/>
      <c r="C29" s="33" t="s">
        <v>61</v>
      </c>
      <c r="D29" s="21">
        <v>27</v>
      </c>
      <c r="E29" s="21" t="s">
        <v>28</v>
      </c>
      <c r="F29" s="51">
        <v>31.852500000000003</v>
      </c>
      <c r="G29" s="51">
        <f t="shared" ref="G29:G31" si="13">D29*F29</f>
        <v>860.01750000000004</v>
      </c>
      <c r="H29" s="51">
        <v>68.5</v>
      </c>
      <c r="I29" s="51">
        <f t="shared" ref="I29:I31" si="14">D29*H29</f>
        <v>1849.5</v>
      </c>
      <c r="J29" s="51">
        <v>0</v>
      </c>
      <c r="K29" s="51">
        <f t="shared" ref="K29:K31" si="15">D29*J29</f>
        <v>0</v>
      </c>
      <c r="L29" s="92">
        <f t="shared" ref="L29:L31" si="16">IF(D29="","",(G29+I29+K29))</f>
        <v>2709.5174999999999</v>
      </c>
      <c r="M29" s="98"/>
    </row>
    <row r="30" spans="1:13" x14ac:dyDescent="0.3">
      <c r="A30" s="108">
        <f t="shared" si="8"/>
        <v>12</v>
      </c>
      <c r="B30" s="139"/>
      <c r="C30" s="33" t="s">
        <v>62</v>
      </c>
      <c r="D30" s="21">
        <v>33</v>
      </c>
      <c r="E30" s="21" t="s">
        <v>28</v>
      </c>
      <c r="F30" s="51">
        <v>34.642499999999998</v>
      </c>
      <c r="G30" s="51">
        <f t="shared" si="13"/>
        <v>1143.2024999999999</v>
      </c>
      <c r="H30" s="51">
        <v>74.5</v>
      </c>
      <c r="I30" s="51">
        <f t="shared" si="14"/>
        <v>2458.5</v>
      </c>
      <c r="J30" s="51">
        <v>0</v>
      </c>
      <c r="K30" s="51">
        <f t="shared" si="15"/>
        <v>0</v>
      </c>
      <c r="L30" s="92">
        <f t="shared" si="16"/>
        <v>3601.7024999999999</v>
      </c>
      <c r="M30" s="98"/>
    </row>
    <row r="31" spans="1:13" x14ac:dyDescent="0.3">
      <c r="A31" s="108">
        <f t="shared" si="8"/>
        <v>13</v>
      </c>
      <c r="B31" s="139"/>
      <c r="C31" s="33" t="s">
        <v>63</v>
      </c>
      <c r="D31" s="21">
        <v>14</v>
      </c>
      <c r="E31" s="21" t="s">
        <v>28</v>
      </c>
      <c r="F31" s="51">
        <v>36.502500000000005</v>
      </c>
      <c r="G31" s="51">
        <f t="shared" si="13"/>
        <v>511.03500000000008</v>
      </c>
      <c r="H31" s="51">
        <v>78.5</v>
      </c>
      <c r="I31" s="51">
        <f t="shared" si="14"/>
        <v>1099</v>
      </c>
      <c r="J31" s="51">
        <v>0</v>
      </c>
      <c r="K31" s="51">
        <f t="shared" si="15"/>
        <v>0</v>
      </c>
      <c r="L31" s="92">
        <f t="shared" si="16"/>
        <v>1610.0350000000001</v>
      </c>
      <c r="M31" s="98"/>
    </row>
    <row r="32" spans="1:13" x14ac:dyDescent="0.3">
      <c r="A32" s="108" t="str">
        <f t="shared" si="8"/>
        <v/>
      </c>
      <c r="B32" s="139"/>
      <c r="C32" s="45" t="s">
        <v>64</v>
      </c>
      <c r="D32" s="21"/>
      <c r="E32" s="21"/>
      <c r="F32" s="51"/>
      <c r="G32" s="51"/>
      <c r="H32" s="51"/>
      <c r="I32" s="51"/>
      <c r="J32" s="51"/>
      <c r="K32" s="51"/>
      <c r="L32" s="92"/>
      <c r="M32" s="98"/>
    </row>
    <row r="33" spans="1:13" x14ac:dyDescent="0.3">
      <c r="A33" s="108">
        <f t="shared" si="8"/>
        <v>14</v>
      </c>
      <c r="B33" s="139"/>
      <c r="C33" s="33" t="s">
        <v>65</v>
      </c>
      <c r="D33" s="21">
        <v>18</v>
      </c>
      <c r="E33" s="21" t="s">
        <v>28</v>
      </c>
      <c r="F33" s="51">
        <v>39.292500000000004</v>
      </c>
      <c r="G33" s="51">
        <f t="shared" ref="G33:G36" si="17">D33*F33</f>
        <v>707.2650000000001</v>
      </c>
      <c r="H33" s="51">
        <v>84.5</v>
      </c>
      <c r="I33" s="51">
        <f t="shared" ref="I33:I36" si="18">D33*H33</f>
        <v>1521</v>
      </c>
      <c r="J33" s="51">
        <v>0</v>
      </c>
      <c r="K33" s="51">
        <f t="shared" ref="K33:K36" si="19">D33*J33</f>
        <v>0</v>
      </c>
      <c r="L33" s="92">
        <f t="shared" ref="L33:L36" si="20">IF(D33="","",(G33+I33+K33))</f>
        <v>2228.2650000000003</v>
      </c>
      <c r="M33" s="98"/>
    </row>
    <row r="34" spans="1:13" x14ac:dyDescent="0.3">
      <c r="A34" s="108">
        <f t="shared" si="8"/>
        <v>15</v>
      </c>
      <c r="B34" s="139"/>
      <c r="C34" s="33" t="s">
        <v>66</v>
      </c>
      <c r="D34" s="21">
        <v>10</v>
      </c>
      <c r="E34" s="21" t="s">
        <v>28</v>
      </c>
      <c r="F34" s="51">
        <v>35.572500000000005</v>
      </c>
      <c r="G34" s="51">
        <f t="shared" si="17"/>
        <v>355.72500000000002</v>
      </c>
      <c r="H34" s="51">
        <v>76.5</v>
      </c>
      <c r="I34" s="51">
        <f t="shared" si="18"/>
        <v>765</v>
      </c>
      <c r="J34" s="51">
        <v>0</v>
      </c>
      <c r="K34" s="51">
        <f t="shared" si="19"/>
        <v>0</v>
      </c>
      <c r="L34" s="92">
        <f t="shared" si="20"/>
        <v>1120.7249999999999</v>
      </c>
      <c r="M34" s="98"/>
    </row>
    <row r="35" spans="1:13" ht="42" x14ac:dyDescent="0.3">
      <c r="A35" s="108">
        <f t="shared" si="8"/>
        <v>16</v>
      </c>
      <c r="B35" s="139"/>
      <c r="C35" s="33" t="s">
        <v>67</v>
      </c>
      <c r="D35" s="21">
        <v>1</v>
      </c>
      <c r="E35" s="21" t="s">
        <v>28</v>
      </c>
      <c r="F35" s="51">
        <v>58.125</v>
      </c>
      <c r="G35" s="51">
        <f t="shared" si="17"/>
        <v>58.125</v>
      </c>
      <c r="H35" s="51">
        <v>125</v>
      </c>
      <c r="I35" s="51">
        <f t="shared" si="18"/>
        <v>125</v>
      </c>
      <c r="J35" s="51">
        <v>0</v>
      </c>
      <c r="K35" s="51">
        <f t="shared" si="19"/>
        <v>0</v>
      </c>
      <c r="L35" s="92">
        <f t="shared" si="20"/>
        <v>183.125</v>
      </c>
      <c r="M35" s="98"/>
    </row>
    <row r="36" spans="1:13" x14ac:dyDescent="0.3">
      <c r="A36" s="108">
        <f t="shared" si="8"/>
        <v>17</v>
      </c>
      <c r="B36" s="139"/>
      <c r="C36" s="33" t="s">
        <v>68</v>
      </c>
      <c r="D36" s="21">
        <v>6</v>
      </c>
      <c r="E36" s="21" t="s">
        <v>28</v>
      </c>
      <c r="F36" s="51">
        <v>40.222500000000004</v>
      </c>
      <c r="G36" s="51">
        <f t="shared" si="17"/>
        <v>241.33500000000004</v>
      </c>
      <c r="H36" s="51">
        <v>86.5</v>
      </c>
      <c r="I36" s="51">
        <f t="shared" si="18"/>
        <v>519</v>
      </c>
      <c r="J36" s="51">
        <v>0</v>
      </c>
      <c r="K36" s="51">
        <f t="shared" si="19"/>
        <v>0</v>
      </c>
      <c r="L36" s="92">
        <f t="shared" si="20"/>
        <v>760.33500000000004</v>
      </c>
      <c r="M36" s="98"/>
    </row>
    <row r="37" spans="1:13" x14ac:dyDescent="0.3">
      <c r="A37" s="108" t="str">
        <f t="shared" si="8"/>
        <v/>
      </c>
      <c r="B37" s="139"/>
      <c r="C37" s="45" t="s">
        <v>69</v>
      </c>
      <c r="D37" s="21"/>
      <c r="E37" s="21"/>
      <c r="F37" s="51"/>
      <c r="G37" s="51"/>
      <c r="H37" s="51"/>
      <c r="I37" s="51"/>
      <c r="J37" s="51"/>
      <c r="K37" s="51"/>
      <c r="L37" s="92"/>
      <c r="M37" s="98"/>
    </row>
    <row r="38" spans="1:13" x14ac:dyDescent="0.3">
      <c r="A38" s="108">
        <f t="shared" si="8"/>
        <v>18</v>
      </c>
      <c r="B38" s="139"/>
      <c r="C38" s="33" t="s">
        <v>70</v>
      </c>
      <c r="D38" s="21">
        <v>14</v>
      </c>
      <c r="E38" s="21" t="s">
        <v>28</v>
      </c>
      <c r="F38" s="51">
        <v>34.991250000000001</v>
      </c>
      <c r="G38" s="51">
        <f t="shared" ref="G38:G41" si="21">D38*F38</f>
        <v>489.8775</v>
      </c>
      <c r="H38" s="51">
        <v>75.25</v>
      </c>
      <c r="I38" s="51">
        <f t="shared" ref="I38:I41" si="22">D38*H38</f>
        <v>1053.5</v>
      </c>
      <c r="J38" s="51">
        <v>0</v>
      </c>
      <c r="K38" s="51">
        <f t="shared" ref="K38:K41" si="23">D38*J38</f>
        <v>0</v>
      </c>
      <c r="L38" s="92">
        <f t="shared" ref="L38:L41" si="24">IF(D38="","",(G38+I38+K38))</f>
        <v>1543.3775000000001</v>
      </c>
      <c r="M38" s="98"/>
    </row>
    <row r="39" spans="1:13" x14ac:dyDescent="0.3">
      <c r="A39" s="108">
        <f t="shared" si="8"/>
        <v>19</v>
      </c>
      <c r="B39" s="139"/>
      <c r="C39" s="33" t="s">
        <v>71</v>
      </c>
      <c r="D39" s="21">
        <v>4</v>
      </c>
      <c r="E39" s="21" t="s">
        <v>28</v>
      </c>
      <c r="F39" s="51">
        <v>33.712499999999999</v>
      </c>
      <c r="G39" s="51">
        <f t="shared" si="21"/>
        <v>134.85</v>
      </c>
      <c r="H39" s="51">
        <v>72.5</v>
      </c>
      <c r="I39" s="51">
        <f t="shared" si="22"/>
        <v>290</v>
      </c>
      <c r="J39" s="51">
        <v>0</v>
      </c>
      <c r="K39" s="51">
        <f t="shared" si="23"/>
        <v>0</v>
      </c>
      <c r="L39" s="92">
        <f t="shared" si="24"/>
        <v>424.85</v>
      </c>
      <c r="M39" s="98"/>
    </row>
    <row r="40" spans="1:13" x14ac:dyDescent="0.3">
      <c r="A40" s="108">
        <f t="shared" si="8"/>
        <v>20</v>
      </c>
      <c r="B40" s="139"/>
      <c r="C40" s="33" t="s">
        <v>72</v>
      </c>
      <c r="D40" s="21">
        <v>1</v>
      </c>
      <c r="E40" s="21" t="s">
        <v>28</v>
      </c>
      <c r="F40" s="51">
        <v>30.457500000000003</v>
      </c>
      <c r="G40" s="51">
        <f t="shared" si="21"/>
        <v>30.457500000000003</v>
      </c>
      <c r="H40" s="51">
        <v>65.5</v>
      </c>
      <c r="I40" s="51">
        <f t="shared" si="22"/>
        <v>65.5</v>
      </c>
      <c r="J40" s="51">
        <v>0</v>
      </c>
      <c r="K40" s="51">
        <f t="shared" si="23"/>
        <v>0</v>
      </c>
      <c r="L40" s="92">
        <f t="shared" si="24"/>
        <v>95.95750000000001</v>
      </c>
      <c r="M40" s="98"/>
    </row>
    <row r="41" spans="1:13" x14ac:dyDescent="0.3">
      <c r="A41" s="108">
        <f t="shared" si="8"/>
        <v>21</v>
      </c>
      <c r="B41" s="139"/>
      <c r="C41" s="33" t="s">
        <v>73</v>
      </c>
      <c r="D41" s="21">
        <v>2</v>
      </c>
      <c r="E41" s="21" t="s">
        <v>28</v>
      </c>
      <c r="F41" s="51">
        <v>29.0625</v>
      </c>
      <c r="G41" s="51">
        <f t="shared" si="21"/>
        <v>58.125</v>
      </c>
      <c r="H41" s="51">
        <v>62.5</v>
      </c>
      <c r="I41" s="51">
        <f t="shared" si="22"/>
        <v>125</v>
      </c>
      <c r="J41" s="51">
        <v>0</v>
      </c>
      <c r="K41" s="51">
        <f t="shared" si="23"/>
        <v>0</v>
      </c>
      <c r="L41" s="92">
        <f t="shared" si="24"/>
        <v>183.125</v>
      </c>
      <c r="M41" s="98"/>
    </row>
    <row r="42" spans="1:13" s="3" customFormat="1" x14ac:dyDescent="0.3">
      <c r="A42" s="108" t="str">
        <f t="shared" si="8"/>
        <v/>
      </c>
      <c r="B42" s="139"/>
      <c r="C42" s="45" t="s">
        <v>74</v>
      </c>
      <c r="D42" s="21"/>
      <c r="E42" s="21"/>
      <c r="F42" s="51"/>
      <c r="G42" s="51"/>
      <c r="H42" s="51"/>
      <c r="I42" s="51"/>
      <c r="J42" s="51"/>
      <c r="K42" s="51"/>
      <c r="L42" s="92"/>
      <c r="M42" s="98"/>
    </row>
    <row r="43" spans="1:13" s="3" customFormat="1" x14ac:dyDescent="0.3">
      <c r="A43" s="108">
        <f t="shared" si="8"/>
        <v>22</v>
      </c>
      <c r="B43" s="139"/>
      <c r="C43" s="33" t="s">
        <v>75</v>
      </c>
      <c r="D43" s="21">
        <v>1</v>
      </c>
      <c r="E43" s="21" t="s">
        <v>28</v>
      </c>
      <c r="F43" s="51">
        <v>1139.25</v>
      </c>
      <c r="G43" s="51">
        <f t="shared" si="0"/>
        <v>1139.25</v>
      </c>
      <c r="H43" s="51">
        <v>2450</v>
      </c>
      <c r="I43" s="51">
        <f t="shared" si="1"/>
        <v>2450</v>
      </c>
      <c r="J43" s="51">
        <v>0</v>
      </c>
      <c r="K43" s="51">
        <f t="shared" si="2"/>
        <v>0</v>
      </c>
      <c r="L43" s="92">
        <f t="shared" si="3"/>
        <v>3589.25</v>
      </c>
      <c r="M43" s="98"/>
    </row>
    <row r="44" spans="1:13" s="3" customFormat="1" ht="70" x14ac:dyDescent="0.3">
      <c r="A44" s="108">
        <f t="shared" si="8"/>
        <v>23</v>
      </c>
      <c r="B44" s="139"/>
      <c r="C44" s="33" t="s">
        <v>76</v>
      </c>
      <c r="D44" s="21">
        <v>1</v>
      </c>
      <c r="E44" s="21" t="s">
        <v>28</v>
      </c>
      <c r="F44" s="51">
        <v>1604.25</v>
      </c>
      <c r="G44" s="51">
        <f t="shared" ref="G44:G46" si="25">D44*F44</f>
        <v>1604.25</v>
      </c>
      <c r="H44" s="51">
        <v>3450</v>
      </c>
      <c r="I44" s="51">
        <f t="shared" ref="I44:I46" si="26">D44*H44</f>
        <v>3450</v>
      </c>
      <c r="J44" s="51">
        <v>0</v>
      </c>
      <c r="K44" s="51">
        <f t="shared" ref="K44:K46" si="27">D44*J44</f>
        <v>0</v>
      </c>
      <c r="L44" s="92">
        <f t="shared" ref="L44:L46" si="28">IF(D44="","",(G44+I44+K44))</f>
        <v>5054.25</v>
      </c>
      <c r="M44" s="98"/>
    </row>
    <row r="45" spans="1:13" s="3" customFormat="1" x14ac:dyDescent="0.3">
      <c r="A45" s="108">
        <f t="shared" si="8"/>
        <v>24</v>
      </c>
      <c r="B45" s="139"/>
      <c r="C45" s="33" t="s">
        <v>77</v>
      </c>
      <c r="D45" s="21">
        <v>3</v>
      </c>
      <c r="E45" s="21" t="s">
        <v>28</v>
      </c>
      <c r="F45" s="51">
        <v>160.42500000000001</v>
      </c>
      <c r="G45" s="51">
        <f t="shared" si="25"/>
        <v>481.27500000000003</v>
      </c>
      <c r="H45" s="51">
        <v>345</v>
      </c>
      <c r="I45" s="51">
        <f t="shared" si="26"/>
        <v>1035</v>
      </c>
      <c r="J45" s="51">
        <v>0</v>
      </c>
      <c r="K45" s="51">
        <f t="shared" si="27"/>
        <v>0</v>
      </c>
      <c r="L45" s="92">
        <f t="shared" si="28"/>
        <v>1516.2750000000001</v>
      </c>
      <c r="M45" s="98"/>
    </row>
    <row r="46" spans="1:13" s="3" customFormat="1" x14ac:dyDescent="0.3">
      <c r="A46" s="108">
        <f t="shared" si="8"/>
        <v>25</v>
      </c>
      <c r="B46" s="140"/>
      <c r="C46" s="33" t="s">
        <v>78</v>
      </c>
      <c r="D46" s="21">
        <v>2</v>
      </c>
      <c r="E46" s="21" t="s">
        <v>28</v>
      </c>
      <c r="F46" s="51">
        <v>767.25</v>
      </c>
      <c r="G46" s="51">
        <f t="shared" si="25"/>
        <v>1534.5</v>
      </c>
      <c r="H46" s="51">
        <v>1650</v>
      </c>
      <c r="I46" s="51">
        <f t="shared" si="26"/>
        <v>3300</v>
      </c>
      <c r="J46" s="51">
        <v>0</v>
      </c>
      <c r="K46" s="51">
        <f t="shared" si="27"/>
        <v>0</v>
      </c>
      <c r="L46" s="92">
        <f t="shared" si="28"/>
        <v>4834.5</v>
      </c>
      <c r="M46" s="98"/>
    </row>
    <row r="47" spans="1:13" s="3" customFormat="1" ht="18" customHeight="1" x14ac:dyDescent="0.3">
      <c r="A47" s="61" t="str">
        <f>IF(E47=0,"",1+MAX(#REF!))</f>
        <v/>
      </c>
      <c r="B47" s="99"/>
      <c r="C47" s="100"/>
      <c r="D47" s="101"/>
      <c r="E47" s="101"/>
      <c r="F47" s="101"/>
      <c r="G47" s="101"/>
      <c r="H47" s="101"/>
      <c r="I47" s="101"/>
      <c r="J47" s="101"/>
      <c r="K47" s="101" t="s">
        <v>9</v>
      </c>
      <c r="L47" s="74">
        <f>SUM(L15:L46)</f>
        <v>54999.081275000004</v>
      </c>
      <c r="M47" s="102"/>
    </row>
    <row r="48" spans="1:13" ht="18" customHeight="1" x14ac:dyDescent="0.3">
      <c r="A48" s="143"/>
      <c r="B48" s="144"/>
      <c r="C48" s="144"/>
      <c r="D48" s="144"/>
      <c r="E48" s="144"/>
      <c r="F48" s="144"/>
      <c r="G48" s="144"/>
      <c r="H48" s="144"/>
      <c r="I48" s="144"/>
      <c r="J48" s="83"/>
      <c r="K48" s="83"/>
      <c r="L48" s="75"/>
      <c r="M48" s="106"/>
    </row>
    <row r="49" spans="1:13" s="57" customFormat="1" ht="20.149999999999999" customHeight="1" x14ac:dyDescent="0.3">
      <c r="A49" s="147" t="s">
        <v>37</v>
      </c>
      <c r="B49" s="148"/>
      <c r="C49" s="148"/>
      <c r="D49" s="148"/>
      <c r="E49" s="148"/>
      <c r="F49" s="148"/>
      <c r="G49" s="148"/>
      <c r="H49" s="148"/>
      <c r="I49" s="148"/>
      <c r="J49" s="149"/>
      <c r="K49" s="60"/>
      <c r="L49" s="94">
        <f>SUM(L11:L48)/2</f>
        <v>77043.081275000019</v>
      </c>
      <c r="M49" s="110"/>
    </row>
    <row r="50" spans="1:13" s="57" customFormat="1" ht="20.149999999999999" customHeight="1" x14ac:dyDescent="0.3">
      <c r="A50" s="147" t="s">
        <v>38</v>
      </c>
      <c r="B50" s="148"/>
      <c r="C50" s="148"/>
      <c r="D50" s="148"/>
      <c r="E50" s="148"/>
      <c r="F50" s="148"/>
      <c r="G50" s="148"/>
      <c r="H50" s="148"/>
      <c r="I50" s="148"/>
      <c r="J50" s="149"/>
      <c r="K50" s="60">
        <v>0.15</v>
      </c>
      <c r="L50" s="94">
        <f>$L$49*K50</f>
        <v>11556.462191250002</v>
      </c>
      <c r="M50" s="110"/>
    </row>
    <row r="51" spans="1:13" s="57" customFormat="1" ht="20.149999999999999" customHeight="1" x14ac:dyDescent="0.3">
      <c r="A51" s="150" t="s">
        <v>39</v>
      </c>
      <c r="B51" s="151"/>
      <c r="C51" s="151"/>
      <c r="D51" s="151"/>
      <c r="E51" s="151"/>
      <c r="F51" s="151"/>
      <c r="G51" s="151"/>
      <c r="H51" s="151"/>
      <c r="I51" s="151"/>
      <c r="J51" s="152"/>
      <c r="K51" s="122"/>
      <c r="L51" s="123">
        <f>L49+L50</f>
        <v>88599.543466250019</v>
      </c>
      <c r="M51" s="124"/>
    </row>
    <row r="52" spans="1:13" s="57" customFormat="1" ht="20.149999999999999" customHeight="1" x14ac:dyDescent="0.3">
      <c r="A52" s="147" t="s">
        <v>40</v>
      </c>
      <c r="B52" s="148"/>
      <c r="C52" s="148"/>
      <c r="D52" s="148"/>
      <c r="E52" s="148"/>
      <c r="F52" s="148"/>
      <c r="G52" s="148"/>
      <c r="H52" s="148"/>
      <c r="I52" s="148"/>
      <c r="J52" s="149"/>
      <c r="K52" s="60">
        <v>0.1</v>
      </c>
      <c r="L52" s="94">
        <f>L51*K52</f>
        <v>8859.9543466250016</v>
      </c>
      <c r="M52" s="110"/>
    </row>
    <row r="53" spans="1:13" s="3" customFormat="1" ht="20.149999999999999" customHeight="1" x14ac:dyDescent="0.3">
      <c r="A53" s="145" t="s">
        <v>41</v>
      </c>
      <c r="B53" s="146"/>
      <c r="C53" s="146"/>
      <c r="D53" s="146"/>
      <c r="E53" s="146"/>
      <c r="F53" s="146"/>
      <c r="G53" s="146"/>
      <c r="H53" s="146"/>
      <c r="I53" s="146"/>
      <c r="J53" s="62"/>
      <c r="K53" s="62"/>
      <c r="L53" s="120">
        <f>L51+L52</f>
        <v>97459.497812875023</v>
      </c>
      <c r="M53" s="63"/>
    </row>
    <row r="54" spans="1:13" ht="20.149999999999999" customHeight="1" x14ac:dyDescent="0.3">
      <c r="A54" s="42" t="s">
        <v>18</v>
      </c>
      <c r="B54" s="105"/>
      <c r="C54" s="76"/>
      <c r="D54" s="111"/>
      <c r="E54" s="76"/>
      <c r="F54" s="76"/>
      <c r="G54" s="76"/>
      <c r="H54" s="76"/>
      <c r="I54" s="76"/>
      <c r="J54" s="76"/>
      <c r="K54" s="76"/>
      <c r="L54" s="121"/>
      <c r="M54" s="22"/>
    </row>
    <row r="55" spans="1:13" ht="30" customHeight="1" x14ac:dyDescent="0.3">
      <c r="A55" s="41"/>
      <c r="B55" s="141" t="s">
        <v>34</v>
      </c>
      <c r="C55" s="141"/>
      <c r="D55" s="141"/>
      <c r="E55" s="141"/>
      <c r="F55" s="141"/>
      <c r="G55" s="141"/>
      <c r="H55" s="141"/>
      <c r="I55" s="141"/>
      <c r="J55" s="141"/>
      <c r="K55" s="141"/>
      <c r="L55" s="77"/>
      <c r="M55" s="32"/>
    </row>
    <row r="56" spans="1:13" ht="20.149999999999999" customHeight="1" x14ac:dyDescent="0.3">
      <c r="A56" s="41"/>
      <c r="B56" s="112"/>
      <c r="C56" s="113"/>
      <c r="D56" s="114"/>
      <c r="E56" s="76"/>
      <c r="F56" s="76"/>
      <c r="G56" s="76"/>
      <c r="H56" s="76"/>
      <c r="I56" s="76"/>
      <c r="J56" s="76"/>
      <c r="K56" s="76"/>
      <c r="L56" s="76"/>
      <c r="M56" s="22"/>
    </row>
    <row r="57" spans="1:13" ht="20.149999999999999" customHeight="1" x14ac:dyDescent="0.3">
      <c r="A57" s="41"/>
      <c r="C57" s="115" t="s">
        <v>20</v>
      </c>
      <c r="D57" s="7"/>
      <c r="I57" s="115" t="s">
        <v>21</v>
      </c>
      <c r="J57" s="111"/>
      <c r="K57" s="76"/>
      <c r="L57" s="76"/>
      <c r="M57" s="22"/>
    </row>
    <row r="58" spans="1:13" ht="19.75" customHeight="1" x14ac:dyDescent="0.3">
      <c r="A58" s="44"/>
      <c r="B58" s="7">
        <v>1</v>
      </c>
      <c r="C58" s="116" t="s">
        <v>22</v>
      </c>
      <c r="D58" s="7"/>
      <c r="I58" s="117" t="s">
        <v>45</v>
      </c>
      <c r="J58" s="111"/>
      <c r="K58" s="76"/>
      <c r="L58" s="77"/>
      <c r="M58" s="32"/>
    </row>
    <row r="59" spans="1:13" ht="20.149999999999999" customHeight="1" x14ac:dyDescent="0.3">
      <c r="A59" s="41"/>
      <c r="C59" s="117"/>
      <c r="D59" s="117"/>
      <c r="I59" s="117" t="s">
        <v>46</v>
      </c>
      <c r="J59" s="111"/>
      <c r="K59" s="76"/>
      <c r="L59" s="77"/>
      <c r="M59" s="32"/>
    </row>
    <row r="60" spans="1:13" ht="20.149999999999999" customHeight="1" x14ac:dyDescent="0.3">
      <c r="A60" s="41"/>
      <c r="D60" s="114"/>
      <c r="I60" s="117" t="s">
        <v>43</v>
      </c>
      <c r="J60" s="118"/>
      <c r="K60" s="76"/>
      <c r="L60" s="76"/>
      <c r="M60" s="22"/>
    </row>
    <row r="61" spans="1:13" ht="20.149999999999999" customHeight="1" x14ac:dyDescent="0.3">
      <c r="A61" s="41"/>
      <c r="C61" s="119"/>
      <c r="D61" s="114"/>
      <c r="I61" s="117" t="s">
        <v>23</v>
      </c>
      <c r="J61" s="12"/>
      <c r="K61" s="76"/>
      <c r="L61" s="76"/>
      <c r="M61" s="22"/>
    </row>
    <row r="62" spans="1:13" ht="20.149999999999999" customHeight="1" x14ac:dyDescent="0.3">
      <c r="A62" s="41"/>
      <c r="D62" s="114"/>
      <c r="I62" s="117" t="s">
        <v>47</v>
      </c>
      <c r="J62" s="12"/>
      <c r="K62" s="76"/>
      <c r="L62" s="77"/>
      <c r="M62" s="32"/>
    </row>
    <row r="63" spans="1:13" ht="20.149999999999999" customHeight="1" x14ac:dyDescent="0.3">
      <c r="A63" s="41"/>
      <c r="C63" s="113"/>
      <c r="D63" s="114"/>
      <c r="F63" s="76"/>
      <c r="G63" s="76"/>
      <c r="H63" s="76"/>
      <c r="I63" s="117" t="s">
        <v>24</v>
      </c>
      <c r="J63" s="12"/>
      <c r="K63" s="76"/>
      <c r="L63" s="77"/>
      <c r="M63" s="32"/>
    </row>
    <row r="64" spans="1:13" ht="20.149999999999999" customHeight="1" x14ac:dyDescent="0.3">
      <c r="A64" s="41"/>
      <c r="C64" s="113"/>
      <c r="D64" s="114"/>
      <c r="F64" s="76"/>
      <c r="G64" s="76"/>
      <c r="H64" s="76"/>
      <c r="I64" s="117" t="s">
        <v>25</v>
      </c>
      <c r="J64" s="12"/>
      <c r="K64" s="76"/>
      <c r="L64" s="76"/>
      <c r="M64" s="22"/>
    </row>
    <row r="65" spans="1:13" ht="20.149999999999999" customHeight="1" x14ac:dyDescent="0.3">
      <c r="A65" s="41"/>
      <c r="C65" s="113"/>
      <c r="D65" s="114"/>
      <c r="F65" s="76"/>
      <c r="G65" s="76"/>
      <c r="H65" s="76"/>
      <c r="J65" s="12"/>
      <c r="K65" s="76"/>
      <c r="L65" s="76"/>
      <c r="M65" s="22"/>
    </row>
    <row r="66" spans="1:13" ht="15.75" customHeight="1" x14ac:dyDescent="0.3">
      <c r="A66" s="41"/>
      <c r="B66" s="112"/>
      <c r="C66" s="113"/>
      <c r="D66" s="114"/>
      <c r="E66" s="76"/>
      <c r="F66" s="76"/>
      <c r="G66" s="76"/>
      <c r="H66" s="76"/>
      <c r="I66" s="76"/>
      <c r="J66" s="76"/>
      <c r="K66" s="76"/>
      <c r="L66" s="77"/>
      <c r="M66" s="32"/>
    </row>
    <row r="67" spans="1:13" ht="15.75" customHeight="1" thickBot="1" x14ac:dyDescent="0.35">
      <c r="A67" s="10"/>
      <c r="B67" s="11"/>
      <c r="C67" s="23"/>
      <c r="D67" s="24"/>
      <c r="E67" s="23"/>
      <c r="F67" s="23"/>
      <c r="G67" s="23"/>
      <c r="H67" s="23"/>
      <c r="I67" s="23"/>
      <c r="J67" s="23"/>
      <c r="K67" s="23"/>
      <c r="L67" s="76"/>
      <c r="M67" s="25"/>
    </row>
  </sheetData>
  <mergeCells count="22">
    <mergeCell ref="B16:B46"/>
    <mergeCell ref="B55:K55"/>
    <mergeCell ref="G8:H8"/>
    <mergeCell ref="I5:J5"/>
    <mergeCell ref="I6:J6"/>
    <mergeCell ref="I8:J8"/>
    <mergeCell ref="I7:J7"/>
    <mergeCell ref="A48:I48"/>
    <mergeCell ref="A53:I53"/>
    <mergeCell ref="A49:J49"/>
    <mergeCell ref="A50:J50"/>
    <mergeCell ref="A51:J51"/>
    <mergeCell ref="A52:J52"/>
    <mergeCell ref="B11:K11"/>
    <mergeCell ref="B15:K15"/>
    <mergeCell ref="G3:H3"/>
    <mergeCell ref="I3:J3"/>
    <mergeCell ref="I4:J4"/>
    <mergeCell ref="G4:H4"/>
    <mergeCell ref="G7:H7"/>
    <mergeCell ref="G6:H6"/>
    <mergeCell ref="G5:H5"/>
  </mergeCells>
  <conditionalFormatting sqref="B7">
    <cfRule type="expression" dxfId="1" priority="2">
      <formula>ISBLANK(B7)</formula>
    </cfRule>
  </conditionalFormatting>
  <conditionalFormatting sqref="B9">
    <cfRule type="expression" dxfId="0" priority="1">
      <formula>ISBLANK(B9)</formula>
    </cfRule>
  </conditionalFormatting>
  <pageMargins left="0" right="0" top="1" bottom="0" header="0" footer="0"/>
  <pageSetup paperSize="9" scale="4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52AEC2A-6EA9-4FCB-9AE9-61F628857AE3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SUMMARY</vt:lpstr>
      <vt:lpstr>MATERIAL TAKE-OFF</vt:lpstr>
      <vt:lpstr>'MATERIAL TAKE-OFF'!Print_Area</vt:lpstr>
      <vt:lpstr>SUMMARY!Print_Area</vt:lpstr>
      <vt:lpstr>'MATERIAL TAKE-OFF'!Print_Titles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2025-12-22T21:08:17Z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{452AEC2A-6EA9-4FCB-9AE9-61F628857AE3}</vt:lpwstr>
  </property>
</Properties>
</file>