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EB8C8256-B7F1-40ED-A1ED-D1B453F2576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MMARY" sheetId="3" r:id="rId1"/>
    <sheet name="MATERIAL TAKE-OFF" sheetId="1" r:id="rId2"/>
  </sheets>
  <definedNames>
    <definedName name="_xlnm._FilterDatabase" localSheetId="1" hidden="1">'MATERIAL TAKE-OFF'!$A$10:$L$13</definedName>
    <definedName name="_xlnm.Print_Area" localSheetId="1">'MATERIAL TAKE-OFF'!$A$2:$M$90</definedName>
    <definedName name="_xlnm.Print_Area" localSheetId="0">SUMMARY!$A$1:$M$18</definedName>
    <definedName name="_xlnm.Print_Titles" localSheetId="1">'MATERIAL TAKE-OFF'!$1:$10</definedName>
    <definedName name="sales_tax">'MATERIAL TAKE-OFF'!#REF!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8" i="1" l="1"/>
  <c r="A20" i="1"/>
  <c r="A43" i="1"/>
  <c r="A47" i="1"/>
  <c r="A51" i="1"/>
  <c r="A54" i="1"/>
  <c r="A55" i="1"/>
  <c r="A57" i="1"/>
  <c r="A61" i="1"/>
  <c r="A65" i="1"/>
  <c r="K69" i="1"/>
  <c r="I69" i="1"/>
  <c r="G69" i="1"/>
  <c r="K68" i="1"/>
  <c r="I68" i="1"/>
  <c r="G68" i="1"/>
  <c r="K67" i="1"/>
  <c r="I67" i="1"/>
  <c r="G67" i="1"/>
  <c r="K66" i="1"/>
  <c r="I66" i="1"/>
  <c r="G66" i="1"/>
  <c r="K64" i="1"/>
  <c r="I64" i="1"/>
  <c r="G64" i="1"/>
  <c r="K63" i="1"/>
  <c r="I63" i="1"/>
  <c r="G63" i="1"/>
  <c r="K62" i="1"/>
  <c r="I62" i="1"/>
  <c r="G62" i="1"/>
  <c r="K60" i="1"/>
  <c r="I60" i="1"/>
  <c r="G60" i="1"/>
  <c r="K59" i="1"/>
  <c r="I59" i="1"/>
  <c r="G59" i="1"/>
  <c r="K58" i="1"/>
  <c r="I58" i="1"/>
  <c r="G58" i="1"/>
  <c r="K56" i="1"/>
  <c r="I56" i="1"/>
  <c r="G56" i="1"/>
  <c r="K53" i="1"/>
  <c r="I53" i="1"/>
  <c r="G53" i="1"/>
  <c r="K52" i="1"/>
  <c r="I52" i="1"/>
  <c r="G52" i="1"/>
  <c r="K50" i="1"/>
  <c r="I50" i="1"/>
  <c r="G50" i="1"/>
  <c r="K49" i="1"/>
  <c r="I49" i="1"/>
  <c r="G49" i="1"/>
  <c r="K48" i="1"/>
  <c r="I48" i="1"/>
  <c r="G48" i="1"/>
  <c r="K46" i="1"/>
  <c r="I46" i="1"/>
  <c r="G46" i="1"/>
  <c r="K45" i="1"/>
  <c r="I45" i="1"/>
  <c r="G45" i="1"/>
  <c r="L45" i="1" s="1"/>
  <c r="K44" i="1"/>
  <c r="I44" i="1"/>
  <c r="G44" i="1"/>
  <c r="K42" i="1"/>
  <c r="I42" i="1"/>
  <c r="G42" i="1"/>
  <c r="K41" i="1"/>
  <c r="I41" i="1"/>
  <c r="G41" i="1"/>
  <c r="K40" i="1"/>
  <c r="I40" i="1"/>
  <c r="G40" i="1"/>
  <c r="K39" i="1"/>
  <c r="I39" i="1"/>
  <c r="G39" i="1"/>
  <c r="K38" i="1"/>
  <c r="I38" i="1"/>
  <c r="G38" i="1"/>
  <c r="K37" i="1"/>
  <c r="I37" i="1"/>
  <c r="G37" i="1"/>
  <c r="K36" i="1"/>
  <c r="I36" i="1"/>
  <c r="G36" i="1"/>
  <c r="K35" i="1"/>
  <c r="I35" i="1"/>
  <c r="G35" i="1"/>
  <c r="K34" i="1"/>
  <c r="I34" i="1"/>
  <c r="G34" i="1"/>
  <c r="K33" i="1"/>
  <c r="I33" i="1"/>
  <c r="G33" i="1"/>
  <c r="K32" i="1"/>
  <c r="I32" i="1"/>
  <c r="G32" i="1"/>
  <c r="K31" i="1"/>
  <c r="I31" i="1"/>
  <c r="G31" i="1"/>
  <c r="K30" i="1"/>
  <c r="I30" i="1"/>
  <c r="G30" i="1"/>
  <c r="K29" i="1"/>
  <c r="I29" i="1"/>
  <c r="G29" i="1"/>
  <c r="K28" i="1"/>
  <c r="I28" i="1"/>
  <c r="G28" i="1"/>
  <c r="K27" i="1"/>
  <c r="I27" i="1"/>
  <c r="G27" i="1"/>
  <c r="L27" i="1" s="1"/>
  <c r="K26" i="1"/>
  <c r="I26" i="1"/>
  <c r="G26" i="1"/>
  <c r="K25" i="1"/>
  <c r="I25" i="1"/>
  <c r="G25" i="1"/>
  <c r="K24" i="1"/>
  <c r="I24" i="1"/>
  <c r="G24" i="1"/>
  <c r="K23" i="1"/>
  <c r="I23" i="1"/>
  <c r="G23" i="1"/>
  <c r="K22" i="1"/>
  <c r="I22" i="1"/>
  <c r="G22" i="1"/>
  <c r="K17" i="1"/>
  <c r="G17" i="1"/>
  <c r="I17" i="1"/>
  <c r="L69" i="1" l="1"/>
  <c r="L52" i="1"/>
  <c r="L49" i="1"/>
  <c r="L66" i="1"/>
  <c r="L67" i="1"/>
  <c r="L68" i="1"/>
  <c r="L63" i="1"/>
  <c r="L64" i="1"/>
  <c r="L62" i="1"/>
  <c r="L59" i="1"/>
  <c r="L58" i="1"/>
  <c r="L60" i="1"/>
  <c r="L56" i="1"/>
  <c r="L35" i="1"/>
  <c r="L53" i="1"/>
  <c r="L50" i="1"/>
  <c r="L48" i="1"/>
  <c r="L46" i="1"/>
  <c r="L44" i="1"/>
  <c r="L42" i="1"/>
  <c r="L40" i="1"/>
  <c r="L25" i="1"/>
  <c r="L33" i="1"/>
  <c r="L38" i="1"/>
  <c r="L41" i="1"/>
  <c r="L23" i="1"/>
  <c r="L36" i="1"/>
  <c r="L39" i="1"/>
  <c r="L24" i="1"/>
  <c r="L22" i="1"/>
  <c r="L31" i="1"/>
  <c r="L29" i="1"/>
  <c r="L37" i="1"/>
  <c r="L26" i="1"/>
  <c r="L30" i="1"/>
  <c r="L28" i="1"/>
  <c r="L34" i="1"/>
  <c r="L32" i="1"/>
  <c r="L17" i="1"/>
  <c r="K12" i="1" l="1"/>
  <c r="I12" i="1"/>
  <c r="G12" i="1"/>
  <c r="L12" i="1" l="1"/>
  <c r="K21" i="1"/>
  <c r="I21" i="1"/>
  <c r="G21" i="1"/>
  <c r="K19" i="1"/>
  <c r="I19" i="1"/>
  <c r="G19" i="1"/>
  <c r="A16" i="1"/>
  <c r="L13" i="1" l="1"/>
  <c r="C11" i="3" s="1"/>
  <c r="L21" i="1"/>
  <c r="L19" i="1"/>
  <c r="L70" i="1" l="1"/>
  <c r="B9" i="1"/>
  <c r="A13" i="1"/>
  <c r="A14" i="1"/>
  <c r="A15" i="1"/>
  <c r="A17" i="1" l="1"/>
  <c r="A19" i="1" l="1"/>
  <c r="A21" i="1" l="1"/>
  <c r="A22" i="1"/>
  <c r="L72" i="1"/>
  <c r="A23" i="1" l="1"/>
  <c r="A24" i="1"/>
  <c r="L73" i="1"/>
  <c r="L74" i="1" s="1"/>
  <c r="A25" i="1" l="1"/>
  <c r="L75" i="1"/>
  <c r="L76" i="1" s="1"/>
  <c r="C12" i="3"/>
  <c r="D12" i="3" s="1"/>
  <c r="A26" i="1" l="1"/>
  <c r="B5" i="1"/>
  <c r="B3" i="1"/>
  <c r="A27" i="1" l="1"/>
  <c r="A28" i="1" l="1"/>
  <c r="D11" i="3"/>
  <c r="D13" i="3" s="1"/>
  <c r="D15" i="3" s="1"/>
  <c r="A29" i="1" l="1"/>
  <c r="D16" i="3"/>
  <c r="D17" i="3"/>
  <c r="A30" i="1" l="1"/>
  <c r="D18" i="3"/>
  <c r="A31" i="1" l="1"/>
  <c r="A32" i="1" l="1"/>
  <c r="C13" i="3"/>
  <c r="C15" i="3" s="1"/>
  <c r="C16" i="3" s="1"/>
  <c r="C17" i="3" s="1"/>
  <c r="C18" i="3" s="1"/>
  <c r="A33" i="1" l="1"/>
  <c r="A34" i="1" s="1"/>
  <c r="A35" i="1" l="1"/>
  <c r="A36" i="1" l="1"/>
  <c r="A37" i="1" l="1"/>
  <c r="A38" i="1" l="1"/>
  <c r="A39" i="1"/>
  <c r="A40" i="1" l="1"/>
  <c r="A41" i="1"/>
  <c r="A42" i="1" l="1"/>
  <c r="A44" i="1" s="1"/>
  <c r="A45" i="1" l="1"/>
  <c r="A46" i="1" l="1"/>
  <c r="A48" i="1" l="1"/>
  <c r="A49" i="1" l="1"/>
  <c r="A50" i="1" s="1"/>
  <c r="A52" i="1" l="1"/>
  <c r="A53" i="1" l="1"/>
  <c r="A56" i="1"/>
  <c r="A59" i="1" l="1"/>
  <c r="A58" i="1"/>
  <c r="A60" i="1" l="1"/>
  <c r="A62" i="1" l="1"/>
  <c r="A63" i="1" l="1"/>
  <c r="A64" i="1" s="1"/>
  <c r="A66" i="1" s="1"/>
  <c r="A67" i="1" l="1"/>
  <c r="A68" i="1" s="1"/>
  <c r="A69" i="1" s="1"/>
</calcChain>
</file>

<file path=xl/sharedStrings.xml><?xml version="1.0" encoding="utf-8"?>
<sst xmlns="http://schemas.openxmlformats.org/spreadsheetml/2006/main" count="156" uniqueCount="106">
  <si>
    <t>DESCRIPTION</t>
  </si>
  <si>
    <t>QUANTITY</t>
  </si>
  <si>
    <t>UNIT</t>
  </si>
  <si>
    <t>LS</t>
  </si>
  <si>
    <t>SR #</t>
  </si>
  <si>
    <t>SUB COST</t>
  </si>
  <si>
    <t>DIVISION NO.</t>
  </si>
  <si>
    <t>TOTAL DIV. COST</t>
  </si>
  <si>
    <t>Date:</t>
  </si>
  <si>
    <t>Scope:</t>
  </si>
  <si>
    <t>SUBTOTAL</t>
  </si>
  <si>
    <t xml:space="preserve">Project: </t>
  </si>
  <si>
    <t>MATERIAL RATE</t>
  </si>
  <si>
    <t>EQUIPMENT RATE</t>
  </si>
  <si>
    <t>No. of Floors:</t>
  </si>
  <si>
    <t>Address:</t>
  </si>
  <si>
    <t>TOTAL LABOUR COST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</si>
  <si>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</si>
  <si>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</si>
  <si>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</si>
  <si>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</si>
  <si>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</si>
  <si>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</si>
  <si>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</si>
  <si>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</si>
  <si>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</si>
  <si>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</si>
  <si>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t>Building GSF</t>
  </si>
  <si>
    <t>TOTAL DIV. COST (PER SF)</t>
  </si>
  <si>
    <t>EA</t>
  </si>
  <si>
    <t>01. OVERHEAD AND PREMLIMINARIES</t>
  </si>
  <si>
    <t>Overhead and Preliminaries</t>
  </si>
  <si>
    <t>M3</t>
  </si>
  <si>
    <t>M2</t>
  </si>
  <si>
    <t>23. SITE DEVELOPMENT</t>
  </si>
  <si>
    <t>M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</si>
  <si>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Cordell Platinum online i.e. the standard pricing. So, it is preferred to review the prices.</t>
    </r>
  </si>
  <si>
    <t>LABOR RATE</t>
  </si>
  <si>
    <t>REF. SHEET #</t>
  </si>
  <si>
    <t>SUBTOTAL CONSTRUCTION COST</t>
  </si>
  <si>
    <t>PROFIT</t>
  </si>
  <si>
    <t>TOTAL PROJECT COST</t>
  </si>
  <si>
    <t>GST</t>
  </si>
  <si>
    <t>TOTAL PROJECT COST INCL. GST</t>
  </si>
  <si>
    <t>Site Development</t>
  </si>
  <si>
    <r>
      <rPr>
        <b/>
        <sz val="11"/>
        <color rgb="FF000000"/>
        <rFont val="Arial"/>
        <family val="2"/>
      </rPr>
      <t xml:space="preserve">M </t>
    </r>
    <r>
      <rPr>
        <sz val="11"/>
        <color rgb="FF000000"/>
        <rFont val="Arial"/>
        <family val="2"/>
      </rPr>
      <t>= Meter</t>
    </r>
  </si>
  <si>
    <t>NOTE / REMARKS</t>
  </si>
  <si>
    <t>Site Demolition</t>
  </si>
  <si>
    <r>
      <rPr>
        <b/>
        <sz val="11"/>
        <color rgb="FF000000"/>
        <rFont val="Arial"/>
        <family val="2"/>
      </rPr>
      <t>KG's</t>
    </r>
    <r>
      <rPr>
        <sz val="11"/>
        <color rgb="FF000000"/>
        <rFont val="Arial"/>
        <family val="2"/>
      </rPr>
      <t xml:space="preserve"> = Kilogram</t>
    </r>
  </si>
  <si>
    <r>
      <rPr>
        <b/>
        <sz val="11"/>
        <color rgb="FF000000"/>
        <rFont val="Arial"/>
        <family val="2"/>
      </rPr>
      <t>M2</t>
    </r>
    <r>
      <rPr>
        <sz val="11"/>
        <color rgb="FF000000"/>
        <rFont val="Arial"/>
        <family val="2"/>
      </rPr>
      <t xml:space="preserve">= Meter Square </t>
    </r>
  </si>
  <si>
    <r>
      <rPr>
        <b/>
        <sz val="11"/>
        <color rgb="FF000000"/>
        <rFont val="Arial"/>
        <family val="2"/>
      </rPr>
      <t xml:space="preserve">M3 </t>
    </r>
    <r>
      <rPr>
        <sz val="11"/>
        <color rgb="FF000000"/>
        <rFont val="Arial"/>
        <family val="2"/>
      </rPr>
      <t xml:space="preserve">= Meter Cube </t>
    </r>
  </si>
  <si>
    <t>Furniture</t>
  </si>
  <si>
    <t>Remove Conc.Kerb</t>
  </si>
  <si>
    <t>RELOCATE</t>
  </si>
  <si>
    <t>Relocate Existing Boulders</t>
  </si>
  <si>
    <t>HardScapes</t>
  </si>
  <si>
    <t>PT1: Plain Grey Conc. w/
SL72 Mesh
Materials: 100mm Depth Grey Conc.
Colour: Natural</t>
  </si>
  <si>
    <t>Subgrade: 100mm Compacted To Achieve 97% Modified MDD</t>
  </si>
  <si>
    <t>PT2 Coloured Conc. w/ SL72 Mesh
Materials: 100mm Depth Integrally Coloured Grey Concrete.
Colour: Lemongrass</t>
  </si>
  <si>
    <t>PT2 Coloured Conc. w/ SL72 Mesh
Materials: 100mm Depth Integrally Coloured Grey Concrete.
Colour:Cobalt Blue</t>
  </si>
  <si>
    <t>Streetbond Applied Finish_x000D_
Colour: Safety Blue</t>
  </si>
  <si>
    <t>Painted Handball Courts_x000D_
Streetbond Applied Finish, Colour: White</t>
  </si>
  <si>
    <t>Expansion Joint</t>
  </si>
  <si>
    <t>PT3 Artificial Turf On (100mm Thick )Concrete w/
SL72 Mesh
Impact Attenuation Layer
Colour: Urban Active Plus</t>
  </si>
  <si>
    <t>PT4: Modwood Decking Board</t>
  </si>
  <si>
    <t>HDG Steel Joist Nom. 100x50mm @ 400mm O.C. (31 M2)</t>
  </si>
  <si>
    <t>HDG Steel Post 100x100mm (1.4m H)</t>
  </si>
  <si>
    <t>300mm Dia x 460mm H Conc. Footing</t>
  </si>
  <si>
    <t>HDG Steel Bearers Nom. 200x75mm</t>
  </si>
  <si>
    <t>1000x500x500 Sandstone Blocks</t>
  </si>
  <si>
    <t>CE: Concrete Edge (200mm x 100mm) w/
200x100mm Steel Mesh</t>
  </si>
  <si>
    <t>Control Joint</t>
  </si>
  <si>
    <t>100x65mm Conc. Haunch</t>
  </si>
  <si>
    <t>Conc. Haunch @ Stone Boulder</t>
  </si>
  <si>
    <t>(200mm W  x 400mm H) 150 Series Conc. Block Wall w/_x000D_
150 Series Conc. Capping Block</t>
  </si>
  <si>
    <t>Heelsafe Grate</t>
  </si>
  <si>
    <t>Unsleeved 100mm HDPE Subsoil Drain</t>
  </si>
  <si>
    <t>Excavation</t>
  </si>
  <si>
    <t>(200mm W x 405mm H ) 20mm Drainage Screenings</t>
  </si>
  <si>
    <t>Drainage Pipe</t>
  </si>
  <si>
    <t>F01: Monaco Bench_x000D_
Code/Name: Monaco 62 Bench_x000D_
Materials/Colour: Powder Coated Frame, Black Satin</t>
  </si>
  <si>
    <t>F02 Monaco Seat_x000D_
Code/Name: Monaco 62 Seat_x000D_
Materials/Colour: Powder Coated Frame, Black Satin</t>
  </si>
  <si>
    <t>F03 Tomaro Bin: Tamora-240L-1_x000D_
Materials/Colour: Powder Coated Frame, Black Satin</t>
  </si>
  <si>
    <t>Softscapes</t>
  </si>
  <si>
    <t xml:space="preserve">ST1 General Garden Bed_x000D_
Cultivation: 100mm Depth_x000D_
Topsoil: 300mm Depth Topsoil A_x000D_
Mulch: 75mm Depth 1 inch Hoop Pine Mulch </t>
  </si>
  <si>
    <t xml:space="preserve">ST2 Planting Within TPZ_x000D_
Cultivation: 100mm Depth_x000D_
Topsoil: Topsoil A_x000D_
Mulch: 75mm Depth 1 inch Hoop Pine Mulch </t>
  </si>
  <si>
    <t>Landscaping</t>
  </si>
  <si>
    <t>Tree</t>
  </si>
  <si>
    <t>HAR PEN: Tulip Wood_x000D_
- Species: Harpulia Pendula_x000D_
- Potsize: 45 L</t>
  </si>
  <si>
    <t>Shrubs</t>
  </si>
  <si>
    <t>COR PET: Broad Leafed Palm Lily_x000D_
- Species: Cordyline Petiolaris_x000D_
- Potsize: 200 mm</t>
  </si>
  <si>
    <t>HYM LUS: Native Frangipani (DWARF)_x000D_
- Species: Hymenosporum Flavum 'Lushious'_x000D_
- Potsize: 200 mm</t>
  </si>
  <si>
    <t>MEL AFF: Blue Tongue_x000D_
- Species: Melastoma Affine_x000D_
- Potsize: 250 mm</t>
  </si>
  <si>
    <t>Grasses And Clumping</t>
  </si>
  <si>
    <t>ALP CAE: Native Ginger_x000D_
- Species: Alpinia Caerulea_x000D_
- Potsize: 140 mm</t>
  </si>
  <si>
    <t>DIA LJ: Little Jess Flax Lily_x000D_
- Species: Dianella Caerulea 'Little Jess'_x000D_
- Potsize: 140 mm</t>
  </si>
  <si>
    <t>LIR EG: Evergreen Giant_x000D_
- Species: Liriope 'Evergreen Giant'_x000D_
- Potsize: 140 mm</t>
  </si>
  <si>
    <t>Groundcovers</t>
  </si>
  <si>
    <t>ADI HIS: Rosy Maidenhair Fern_x000D_
- Species: Adiantum Hispidulum_x000D_
- Potsize: 140 mm</t>
  </si>
  <si>
    <t>CIS ANT: Kangaroo Vine_x000D_
- Species: Cissus Antarctica_x000D_
- Potsize: 140 mm</t>
  </si>
  <si>
    <t>MYO ELL: Coastal Myoporum_x000D_
- Species: Myoporum Ellipticum_x000D_
- Potsize: 140 mm</t>
  </si>
  <si>
    <t>GRE BR: Grevillea 'Bronze Rambler'_x000D_
- Species: Grevillea 'Bronze Rambler'_x000D_
- Potsize: 140 mm</t>
  </si>
  <si>
    <t>L-102</t>
  </si>
  <si>
    <t>L-101
L-102</t>
  </si>
  <si>
    <t>L-201
L-202</t>
  </si>
  <si>
    <t>SITE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</si>
</sst>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[$$-409]#,##0"/>
    <numFmt numFmtId="167" formatCode="&quot;$&quot;#,##0.00"/>
  </numFmts>
  <fonts count="25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-0.249977111117893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1" fontId="1" fillId="3" borderId="1">
      <alignment horizontal="center" vertical="center"/>
    </xf>
    <xf numFmtId="4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6">
      <alignment horizontal="left" vertical="center" wrapText="1"/>
    </xf>
    <xf numFmtId="39" fontId="4" fillId="0" borderId="16">
      <alignment horizontal="left" vertical="center" wrapText="1"/>
    </xf>
    <xf numFmtId="43" fontId="3" fillId="0" borderId="0" applyFont="0" applyFill="0" applyBorder="0" applyAlignment="0" applyProtection="0"/>
  </cellStyleXfs>
  <cellXfs count="160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39" fontId="2" fillId="0" borderId="1" xfId="4" applyFont="1" applyBorder="1" applyAlignment="1">
      <alignment horizontal="center" vertical="center" wrapText="1"/>
    </xf>
    <xf numFmtId="37" fontId="9" fillId="0" borderId="1" xfId="0" applyNumberFormat="1" applyFont="1" applyBorder="1" applyAlignment="1">
      <alignment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5" fontId="7" fillId="3" borderId="0" xfId="0" applyNumberFormat="1" applyFont="1" applyFill="1"/>
    <xf numFmtId="0" fontId="7" fillId="0" borderId="2" xfId="0" applyFont="1" applyBorder="1" applyAlignment="1">
      <alignment vertical="center"/>
    </xf>
    <xf numFmtId="167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5" fontId="8" fillId="3" borderId="9" xfId="0" applyNumberFormat="1" applyFont="1" applyFill="1" applyBorder="1" applyAlignment="1">
      <alignment horizontal="right"/>
    </xf>
    <xf numFmtId="0" fontId="9" fillId="3" borderId="0" xfId="0" applyFont="1" applyFill="1" applyAlignment="1">
      <alignment horizontal="left" vertical="center" wrapText="1"/>
    </xf>
    <xf numFmtId="0" fontId="7" fillId="3" borderId="6" xfId="0" applyFont="1" applyFill="1" applyBorder="1" applyAlignment="1">
      <alignment vertical="center"/>
    </xf>
    <xf numFmtId="0" fontId="17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20" fillId="0" borderId="6" xfId="0" applyFont="1" applyBorder="1"/>
    <xf numFmtId="39" fontId="9" fillId="7" borderId="1" xfId="4" applyFont="1" applyFill="1" applyBorder="1">
      <alignment horizontal="left" vertical="center" wrapText="1"/>
    </xf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5" fontId="8" fillId="3" borderId="0" xfId="0" applyNumberFormat="1" applyFont="1" applyFill="1" applyAlignment="1">
      <alignment horizontal="right"/>
    </xf>
    <xf numFmtId="0" fontId="9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vertical="center"/>
    </xf>
    <xf numFmtId="165" fontId="7" fillId="8" borderId="21" xfId="0" applyNumberFormat="1" applyFont="1" applyFill="1" applyBorder="1"/>
    <xf numFmtId="0" fontId="9" fillId="0" borderId="0" xfId="0" applyFont="1" applyAlignment="1">
      <alignment horizontal="left" vertical="center"/>
    </xf>
    <xf numFmtId="2" fontId="7" fillId="0" borderId="1" xfId="0" applyNumberFormat="1" applyFont="1" applyBorder="1" applyAlignment="1">
      <alignment horizontal="center" vertical="center"/>
    </xf>
    <xf numFmtId="167" fontId="7" fillId="0" borderId="1" xfId="0" applyNumberFormat="1" applyFont="1" applyBorder="1" applyAlignment="1">
      <alignment horizontal="center" vertical="center"/>
    </xf>
    <xf numFmtId="0" fontId="9" fillId="8" borderId="22" xfId="0" applyFont="1" applyFill="1" applyBorder="1" applyAlignment="1">
      <alignment horizontal="center" vertical="center"/>
    </xf>
    <xf numFmtId="0" fontId="2" fillId="8" borderId="23" xfId="0" applyFont="1" applyFill="1" applyBorder="1" applyAlignment="1">
      <alignment vertical="center"/>
    </xf>
    <xf numFmtId="165" fontId="7" fillId="8" borderId="23" xfId="0" applyNumberFormat="1" applyFont="1" applyFill="1" applyBorder="1"/>
    <xf numFmtId="44" fontId="7" fillId="8" borderId="24" xfId="0" applyNumberFormat="1" applyFont="1" applyFill="1" applyBorder="1"/>
    <xf numFmtId="44" fontId="7" fillId="8" borderId="25" xfId="0" applyNumberFormat="1" applyFont="1" applyFill="1" applyBorder="1"/>
    <xf numFmtId="0" fontId="6" fillId="0" borderId="0" xfId="0" applyFont="1" applyAlignment="1">
      <alignment vertical="center"/>
    </xf>
    <xf numFmtId="0" fontId="12" fillId="9" borderId="6" xfId="0" applyFont="1" applyFill="1" applyBorder="1" applyAlignment="1">
      <alignment vertical="center"/>
    </xf>
    <xf numFmtId="0" fontId="10" fillId="9" borderId="11" xfId="3" applyFont="1" applyFill="1" applyBorder="1" applyAlignment="1">
      <alignment horizontal="center" vertical="center" wrapText="1"/>
    </xf>
    <xf numFmtId="9" fontId="22" fillId="9" borderId="5" xfId="0" applyNumberFormat="1" applyFont="1" applyFill="1" applyBorder="1" applyAlignment="1">
      <alignment horizontal="center" vertical="center"/>
    </xf>
    <xf numFmtId="0" fontId="9" fillId="10" borderId="6" xfId="0" applyFont="1" applyFill="1" applyBorder="1" applyAlignment="1">
      <alignment vertical="center"/>
    </xf>
    <xf numFmtId="0" fontId="8" fillId="10" borderId="4" xfId="0" applyFont="1" applyFill="1" applyBorder="1" applyAlignment="1">
      <alignment horizontal="center" vertical="center"/>
    </xf>
    <xf numFmtId="164" fontId="8" fillId="10" borderId="11" xfId="0" applyNumberFormat="1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/>
    </xf>
    <xf numFmtId="0" fontId="10" fillId="9" borderId="27" xfId="0" applyFont="1" applyFill="1" applyBorder="1" applyAlignment="1">
      <alignment horizontal="center" vertical="center" wrapText="1"/>
    </xf>
    <xf numFmtId="0" fontId="10" fillId="9" borderId="28" xfId="0" applyFont="1" applyFill="1" applyBorder="1" applyAlignment="1">
      <alignment horizontal="center" vertical="center" wrapText="1"/>
    </xf>
    <xf numFmtId="0" fontId="7" fillId="9" borderId="0" xfId="0" applyFont="1" applyFill="1"/>
    <xf numFmtId="165" fontId="9" fillId="10" borderId="19" xfId="2" applyNumberFormat="1" applyFont="1" applyFill="1" applyBorder="1" applyAlignment="1">
      <alignment vertical="center"/>
    </xf>
    <xf numFmtId="165" fontId="9" fillId="10" borderId="7" xfId="2" applyNumberFormat="1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9" fontId="10" fillId="9" borderId="0" xfId="0" applyNumberFormat="1" applyFont="1" applyFill="1" applyAlignment="1">
      <alignment horizontal="center" vertical="center"/>
    </xf>
    <xf numFmtId="165" fontId="23" fillId="9" borderId="9" xfId="2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167" fontId="9" fillId="10" borderId="0" xfId="0" applyNumberFormat="1" applyFont="1" applyFill="1" applyAlignment="1">
      <alignment vertical="center"/>
    </xf>
    <xf numFmtId="164" fontId="7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Continuous" vertical="center"/>
    </xf>
    <xf numFmtId="167" fontId="2" fillId="0" borderId="0" xfId="0" applyNumberFormat="1" applyFont="1" applyAlignment="1">
      <alignment horizontal="centerContinuous" vertical="center"/>
    </xf>
    <xf numFmtId="0" fontId="10" fillId="9" borderId="32" xfId="3" applyFont="1" applyFill="1" applyBorder="1" applyAlignment="1">
      <alignment horizontal="center" vertical="center"/>
    </xf>
    <xf numFmtId="0" fontId="10" fillId="9" borderId="33" xfId="3" applyFont="1" applyFill="1" applyBorder="1" applyAlignment="1">
      <alignment horizontal="center" vertical="center" wrapText="1"/>
    </xf>
    <xf numFmtId="0" fontId="10" fillId="9" borderId="33" xfId="3" applyFont="1" applyFill="1" applyBorder="1" applyAlignment="1">
      <alignment horizontal="center" vertical="center"/>
    </xf>
    <xf numFmtId="0" fontId="10" fillId="9" borderId="33" xfId="3" applyNumberFormat="1" applyFont="1" applyFill="1" applyBorder="1" applyAlignment="1">
      <alignment horizontal="center" vertical="center"/>
    </xf>
    <xf numFmtId="0" fontId="10" fillId="9" borderId="33" xfId="3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left" vertical="center"/>
    </xf>
    <xf numFmtId="14" fontId="9" fillId="3" borderId="34" xfId="0" applyNumberFormat="1" applyFont="1" applyFill="1" applyBorder="1" applyAlignment="1">
      <alignment horizontal="left" vertical="center"/>
    </xf>
    <xf numFmtId="0" fontId="7" fillId="0" borderId="34" xfId="0" applyFont="1" applyBorder="1" applyAlignment="1">
      <alignment vertical="center"/>
    </xf>
    <xf numFmtId="0" fontId="9" fillId="3" borderId="34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vertical="center"/>
    </xf>
    <xf numFmtId="0" fontId="10" fillId="9" borderId="35" xfId="3" applyFont="1" applyFill="1" applyBorder="1" applyAlignment="1">
      <alignment horizontal="center" vertical="center" wrapText="1"/>
    </xf>
    <xf numFmtId="0" fontId="10" fillId="9" borderId="30" xfId="0" applyFont="1" applyFill="1" applyBorder="1" applyAlignment="1">
      <alignment vertical="center"/>
    </xf>
    <xf numFmtId="167" fontId="7" fillId="0" borderId="5" xfId="0" applyNumberFormat="1" applyFont="1" applyBorder="1" applyAlignment="1">
      <alignment horizontal="center" vertical="center"/>
    </xf>
    <xf numFmtId="166" fontId="22" fillId="9" borderId="31" xfId="0" applyNumberFormat="1" applyFont="1" applyFill="1" applyBorder="1" applyAlignment="1">
      <alignment horizontal="center" vertical="center"/>
    </xf>
    <xf numFmtId="0" fontId="8" fillId="0" borderId="36" xfId="0" applyFont="1" applyBorder="1" applyAlignment="1">
      <alignment horizontal="left" vertical="center"/>
    </xf>
    <xf numFmtId="0" fontId="10" fillId="9" borderId="11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167" fontId="7" fillId="0" borderId="11" xfId="0" applyNumberFormat="1" applyFont="1" applyBorder="1" applyAlignment="1">
      <alignment horizontal="center" vertical="center"/>
    </xf>
    <xf numFmtId="0" fontId="9" fillId="10" borderId="0" xfId="0" applyFont="1" applyFill="1" applyAlignment="1">
      <alignment horizontal="center" vertical="center"/>
    </xf>
    <xf numFmtId="0" fontId="9" fillId="10" borderId="0" xfId="0" applyFont="1" applyFill="1" applyAlignment="1">
      <alignment horizontal="left" vertical="center"/>
    </xf>
    <xf numFmtId="0" fontId="9" fillId="10" borderId="0" xfId="0" applyFont="1" applyFill="1" applyAlignment="1">
      <alignment vertical="center"/>
    </xf>
    <xf numFmtId="167" fontId="9" fillId="10" borderId="11" xfId="0" applyNumberFormat="1" applyFont="1" applyFill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64" fontId="7" fillId="0" borderId="11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 wrapText="1"/>
    </xf>
    <xf numFmtId="2" fontId="7" fillId="0" borderId="0" xfId="0" applyNumberFormat="1" applyFont="1" applyAlignment="1">
      <alignment horizontal="right" vertical="center"/>
    </xf>
    <xf numFmtId="166" fontId="22" fillId="9" borderId="1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centerContinuous" vertical="center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20" fillId="0" borderId="0" xfId="0" applyFont="1"/>
    <xf numFmtId="0" fontId="20" fillId="0" borderId="0" xfId="0" applyFont="1" applyAlignment="1">
      <alignment horizontal="left" vertical="center"/>
    </xf>
    <xf numFmtId="0" fontId="7" fillId="0" borderId="0" xfId="0" applyFont="1"/>
    <xf numFmtId="0" fontId="21" fillId="0" borderId="0" xfId="0" applyFont="1" applyAlignment="1">
      <alignment vertical="center"/>
    </xf>
    <xf numFmtId="164" fontId="8" fillId="10" borderId="31" xfId="0" applyNumberFormat="1" applyFont="1" applyFill="1" applyBorder="1" applyAlignment="1">
      <alignment horizontal="center" vertical="center"/>
    </xf>
    <xf numFmtId="0" fontId="2" fillId="0" borderId="30" xfId="0" applyFont="1" applyBorder="1" applyAlignment="1">
      <alignment horizontal="centerContinuous" vertical="center"/>
    </xf>
    <xf numFmtId="9" fontId="24" fillId="11" borderId="5" xfId="0" applyNumberFormat="1" applyFont="1" applyFill="1" applyBorder="1" applyAlignment="1">
      <alignment horizontal="center" vertical="center"/>
    </xf>
    <xf numFmtId="166" fontId="24" fillId="11" borderId="31" xfId="0" applyNumberFormat="1" applyFont="1" applyFill="1" applyBorder="1" applyAlignment="1">
      <alignment horizontal="center" vertical="center"/>
    </xf>
    <xf numFmtId="166" fontId="22" fillId="11" borderId="11" xfId="0" applyNumberFormat="1" applyFont="1" applyFill="1" applyBorder="1" applyAlignment="1">
      <alignment horizontal="center" vertical="center"/>
    </xf>
    <xf numFmtId="0" fontId="8" fillId="11" borderId="6" xfId="0" applyFont="1" applyFill="1" applyBorder="1" applyAlignment="1">
      <alignment horizontal="center" vertical="center"/>
    </xf>
    <xf numFmtId="9" fontId="8" fillId="11" borderId="0" xfId="0" applyNumberFormat="1" applyFont="1" applyFill="1" applyAlignment="1">
      <alignment horizontal="center" vertical="center"/>
    </xf>
    <xf numFmtId="165" fontId="7" fillId="11" borderId="9" xfId="2" applyNumberFormat="1" applyFont="1" applyFill="1" applyBorder="1" applyAlignment="1">
      <alignment horizontal="center" vertical="center"/>
    </xf>
    <xf numFmtId="0" fontId="23" fillId="9" borderId="9" xfId="2" applyNumberFormat="1" applyFont="1" applyFill="1" applyBorder="1" applyAlignment="1">
      <alignment horizontal="center" vertical="center"/>
    </xf>
    <xf numFmtId="39" fontId="4" fillId="0" borderId="16" xfId="4">
      <alignment horizontal="left" vertical="center" wrapText="1"/>
    </xf>
    <xf numFmtId="39" fontId="4" fillId="0" borderId="16" xfId="4" applyAlignment="1">
      <alignment horizontal="center" vertical="center" wrapText="1"/>
    </xf>
    <xf numFmtId="4" fontId="4" fillId="0" borderId="16" xfId="6" applyNumberFormat="1" applyFont="1" applyBorder="1" applyAlignment="1">
      <alignment horizontal="center" vertical="center" wrapText="1"/>
    </xf>
    <xf numFmtId="39" fontId="2" fillId="12" borderId="1" xfId="4" applyFont="1" applyFill="1" applyBorder="1">
      <alignment horizontal="left" vertical="center" wrapText="1"/>
    </xf>
    <xf numFmtId="0" fontId="9" fillId="10" borderId="19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10" borderId="17" xfId="0" applyFont="1" applyFill="1" applyBorder="1" applyAlignment="1">
      <alignment horizontal="center" vertical="center"/>
    </xf>
    <xf numFmtId="0" fontId="9" fillId="10" borderId="18" xfId="0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39" fontId="9" fillId="0" borderId="37" xfId="0" applyNumberFormat="1" applyFont="1" applyBorder="1" applyAlignment="1">
      <alignment horizontal="center" vertical="center" wrapText="1"/>
    </xf>
    <xf numFmtId="39" fontId="9" fillId="0" borderId="38" xfId="0" applyNumberFormat="1" applyFont="1" applyBorder="1" applyAlignment="1">
      <alignment horizontal="center" vertical="center" wrapText="1"/>
    </xf>
    <xf numFmtId="39" fontId="9" fillId="0" borderId="33" xfId="0" applyNumberFormat="1" applyFont="1" applyBorder="1" applyAlignment="1">
      <alignment horizontal="center" vertical="center" wrapText="1"/>
    </xf>
    <xf numFmtId="37" fontId="9" fillId="0" borderId="37" xfId="0" applyNumberFormat="1" applyFont="1" applyBorder="1" applyAlignment="1">
      <alignment horizontal="center" vertical="center" wrapText="1"/>
    </xf>
    <xf numFmtId="37" fontId="9" fillId="0" borderId="38" xfId="0" applyNumberFormat="1" applyFont="1" applyBorder="1" applyAlignment="1">
      <alignment horizontal="center" vertical="center" wrapText="1"/>
    </xf>
    <xf numFmtId="37" fontId="9" fillId="0" borderId="33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166" fontId="15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0" borderId="12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22" fillId="9" borderId="12" xfId="0" applyFont="1" applyFill="1" applyBorder="1" applyAlignment="1">
      <alignment horizontal="right" vertical="center"/>
    </xf>
    <xf numFmtId="0" fontId="22" fillId="9" borderId="4" xfId="0" applyFont="1" applyFill="1" applyBorder="1" applyAlignment="1">
      <alignment horizontal="right" vertical="center"/>
    </xf>
    <xf numFmtId="0" fontId="22" fillId="9" borderId="29" xfId="0" applyFont="1" applyFill="1" applyBorder="1" applyAlignment="1">
      <alignment horizontal="right" vertical="center"/>
    </xf>
    <xf numFmtId="0" fontId="24" fillId="11" borderId="12" xfId="0" applyFont="1" applyFill="1" applyBorder="1" applyAlignment="1">
      <alignment horizontal="right" vertical="center"/>
    </xf>
    <xf numFmtId="0" fontId="24" fillId="11" borderId="4" xfId="0" applyFont="1" applyFill="1" applyBorder="1" applyAlignment="1">
      <alignment horizontal="right" vertical="center"/>
    </xf>
    <xf numFmtId="0" fontId="24" fillId="11" borderId="29" xfId="0" applyFont="1" applyFill="1" applyBorder="1" applyAlignment="1">
      <alignment horizontal="right" vertical="center"/>
    </xf>
  </cellXfs>
  <cellStyles count="7">
    <cellStyle name="Accent1" xfId="3" builtinId="29"/>
    <cellStyle name="Comma" xfId="6" builtinId="3"/>
    <cellStyle name="Currency 2" xfId="2" xr:uid="{00000000-0005-0000-0000-000001000000}"/>
    <cellStyle name="Normal" xfId="0" builtinId="0"/>
    <cellStyle name="Style 1" xfId="1" xr:uid="{00000000-0005-0000-0000-000003000000}"/>
    <cellStyle name="takeoffs body style" xfId="4" xr:uid="{00000000-0005-0000-0000-000004000000}"/>
    <cellStyle name="takeoffs body style 2" xfId="5" xr:uid="{00000000-0005-0000-0000-000005000000}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C6C00"/>
      <color rgb="FF3366CC"/>
      <color rgb="FF4F81BD"/>
      <color rgb="FF0000B3"/>
      <color rgb="FF00B300"/>
      <color rgb="FFEFF5F5"/>
      <color rgb="FF3399FF"/>
      <color rgb="FFA744B8"/>
      <color rgb="FF8533C9"/>
      <color rgb="FF007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>
        <c:manualLayout>
          <c:xMode val="edge"/>
          <c:yMode val="edge"/>
          <c:x val="0.33684762182675687"/>
          <c:y val="2.1769870470699167E-2"/>
        </c:manualLayout>
      </c:layout>
      <c:overlay val="0"/>
      <c:spPr>
        <a:solidFill>
          <a:schemeClr val="dk1"/>
        </a:solidFill>
        <a:ln w="19050" cap="flat" cmpd="sng" algn="ctr">
          <a:solidFill>
            <a:schemeClr val="lt1"/>
          </a:solidFill>
          <a:prstDash val="solid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ln>
                <a:noFill/>
              </a:ln>
              <a:solidFill>
                <a:schemeClr val="lt1"/>
              </a:solidFill>
              <a:effectLst>
                <a:glow rad="114300">
                  <a:schemeClr val="accent1">
                    <a:alpha val="29000"/>
                  </a:schemeClr>
                </a:glow>
                <a:outerShdw blurRad="50800" dist="1536700" dir="21540000" algn="ctr" rotWithShape="0">
                  <a:srgbClr val="000000">
                    <a:alpha val="0"/>
                  </a:srgb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Overhead and Preliminaries</c:v>
                </c:pt>
                <c:pt idx="1">
                  <c:v>Site Development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7100</c:v>
                </c:pt>
                <c:pt idx="1">
                  <c:v>113256.80316464999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37665168"/>
        <c:axId val="1937663248"/>
        <c:axId val="0"/>
      </c:bar3DChart>
      <c:catAx>
        <c:axId val="1937665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3248"/>
        <c:crosses val="autoZero"/>
        <c:auto val="1"/>
        <c:lblAlgn val="ctr"/>
        <c:lblOffset val="100"/>
        <c:noMultiLvlLbl val="0"/>
      </c:catAx>
      <c:valAx>
        <c:axId val="1937663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5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27214</xdr:colOff>
      <xdr:row>0</xdr:row>
      <xdr:rowOff>10886</xdr:rowOff>
    </xdr:from>
    <xdr:to>
      <xdr:col>12</xdr:col>
      <xdr:colOff>674914</xdr:colOff>
      <xdr:row>18</xdr:row>
      <xdr:rowOff>10886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244820</xdr:colOff>
      <xdr:row>0</xdr:row>
      <xdr:rowOff>0</xdr:rowOff>
    </xdr:from>
    <xdr:to>
      <xdr:col>3</xdr:col>
      <xdr:colOff>1305311</xdr:colOff>
      <xdr:row>8</xdr:row>
      <xdr:rowOff>22134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DCDF71C-DA97-460F-B9C6-7689CA06A9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5470181" y="0"/>
          <a:ext cx="2399347" cy="14298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12</xdr:col>
      <xdr:colOff>1170214</xdr:colOff>
      <xdr:row>1</xdr:row>
      <xdr:rowOff>72571</xdr:rowOff>
    </xdr:from>
    <xdr:to>
      <xdr:col>12</xdr:col>
      <xdr:colOff>3569561</xdr:colOff>
      <xdr:row>8</xdr:row>
      <xdr:rowOff>123559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926A051-FFF6-45F8-95EA-52E40D8F03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160500" y="72571"/>
          <a:ext cx="2399347" cy="142984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3366CC"/>
    <pageSetUpPr fitToPage="1"/>
  </sheetPr>
  <dimension ref="A1:E18"/>
  <sheetViews>
    <sheetView tabSelected="1" view="pageBreakPreview" zoomScale="83" zoomScaleNormal="100" zoomScaleSheetLayoutView="70" workbookViewId="0">
      <pane ySplit="10" topLeftCell="A11" activePane="bottomLeft" state="frozen"/>
      <selection activeCell="N7" sqref="N7"/>
      <selection pane="bottomLeft" activeCell="D5" sqref="D5"/>
    </sheetView>
  </sheetViews>
  <sheetFormatPr defaultColWidth="9" defaultRowHeight="14" x14ac:dyDescent="0.3"/>
  <cols>
    <col min="1" max="1" width="23.6640625" style="28" customWidth="1"/>
    <col min="2" max="2" width="44.9140625" style="28" customWidth="1"/>
    <col min="3" max="4" width="17.58203125" style="32" customWidth="1"/>
    <col min="5" max="5" width="9" style="28"/>
    <col min="6" max="7" width="14.4140625" style="28" customWidth="1"/>
    <col min="8" max="10" width="9" style="28"/>
    <col min="11" max="12" width="15.58203125" style="28" customWidth="1"/>
    <col min="13" max="16384" width="9" style="28"/>
  </cols>
  <sheetData>
    <row r="1" spans="1:5" x14ac:dyDescent="0.3">
      <c r="A1" s="36"/>
      <c r="B1" s="33"/>
      <c r="C1" s="46"/>
      <c r="D1" s="37"/>
    </row>
    <row r="2" spans="1:5" x14ac:dyDescent="0.3">
      <c r="A2" s="18" t="s">
        <v>20</v>
      </c>
      <c r="B2" s="40"/>
      <c r="C2" s="47"/>
      <c r="D2" s="9"/>
    </row>
    <row r="3" spans="1:5" x14ac:dyDescent="0.3">
      <c r="A3" s="18"/>
      <c r="B3" s="17"/>
      <c r="C3" s="47"/>
      <c r="D3" s="9"/>
    </row>
    <row r="4" spans="1:5" x14ac:dyDescent="0.3">
      <c r="A4" s="18" t="s">
        <v>15</v>
      </c>
      <c r="B4" s="40"/>
      <c r="C4" s="47"/>
      <c r="D4" s="9"/>
    </row>
    <row r="5" spans="1:5" x14ac:dyDescent="0.3">
      <c r="A5" s="18"/>
      <c r="B5" s="17"/>
      <c r="C5" s="47"/>
      <c r="D5" s="9"/>
    </row>
    <row r="6" spans="1:5" x14ac:dyDescent="0.3">
      <c r="A6" s="18" t="s">
        <v>14</v>
      </c>
      <c r="B6" s="17"/>
      <c r="C6" s="47"/>
      <c r="D6" s="9"/>
    </row>
    <row r="7" spans="1:5" x14ac:dyDescent="0.3">
      <c r="A7" s="18"/>
      <c r="B7" s="52"/>
      <c r="C7" s="47"/>
      <c r="D7" s="9"/>
    </row>
    <row r="8" spans="1:5" x14ac:dyDescent="0.3">
      <c r="A8" s="18" t="s">
        <v>27</v>
      </c>
      <c r="B8" s="17"/>
      <c r="C8" s="47"/>
      <c r="D8" s="9"/>
    </row>
    <row r="9" spans="1:5" ht="14.5" thickBot="1" x14ac:dyDescent="0.35">
      <c r="A9" s="18"/>
      <c r="B9" s="38"/>
      <c r="C9" s="48"/>
      <c r="D9" s="39"/>
    </row>
    <row r="10" spans="1:5" s="29" customFormat="1" ht="28.5" thickBot="1" x14ac:dyDescent="0.35">
      <c r="A10" s="67" t="s">
        <v>6</v>
      </c>
      <c r="B10" s="68" t="s">
        <v>0</v>
      </c>
      <c r="C10" s="68" t="s">
        <v>7</v>
      </c>
      <c r="D10" s="69" t="s">
        <v>28</v>
      </c>
      <c r="E10" s="70"/>
    </row>
    <row r="11" spans="1:5" x14ac:dyDescent="0.3">
      <c r="A11" s="55">
        <v>1000</v>
      </c>
      <c r="B11" s="56" t="s">
        <v>31</v>
      </c>
      <c r="C11" s="57">
        <f>'MATERIAL TAKE-OFF'!L13</f>
        <v>7100</v>
      </c>
      <c r="D11" s="58" t="e">
        <f>C11/$B$8</f>
        <v>#DIV/0!</v>
      </c>
    </row>
    <row r="12" spans="1:5" ht="14.5" thickBot="1" x14ac:dyDescent="0.35">
      <c r="A12" s="49">
        <v>23000</v>
      </c>
      <c r="B12" s="50" t="s">
        <v>44</v>
      </c>
      <c r="C12" s="51">
        <f>'MATERIAL TAKE-OFF'!L70</f>
        <v>113256.80316464999</v>
      </c>
      <c r="D12" s="59" t="e">
        <f t="shared" ref="D12" si="0">C12/$B$8</f>
        <v>#DIV/0!</v>
      </c>
    </row>
    <row r="13" spans="1:5" s="30" customFormat="1" ht="14.5" thickBot="1" x14ac:dyDescent="0.35">
      <c r="A13" s="134" t="s">
        <v>39</v>
      </c>
      <c r="B13" s="134"/>
      <c r="C13" s="71">
        <f>SUM(C11:C12)</f>
        <v>120356.80316464999</v>
      </c>
      <c r="D13" s="71" t="e">
        <f>SUM(D11:D12)</f>
        <v>#DIV/0!</v>
      </c>
    </row>
    <row r="14" spans="1:5" ht="14.5" thickBot="1" x14ac:dyDescent="0.35">
      <c r="A14" s="135"/>
      <c r="B14" s="135"/>
      <c r="C14" s="135"/>
      <c r="D14" s="135"/>
    </row>
    <row r="15" spans="1:5" s="31" customFormat="1" x14ac:dyDescent="0.3">
      <c r="A15" s="73" t="s">
        <v>40</v>
      </c>
      <c r="B15" s="74">
        <v>0.15</v>
      </c>
      <c r="C15" s="75">
        <f>$C$13*B15</f>
        <v>18053.520474697496</v>
      </c>
      <c r="D15" s="129" t="e">
        <f>$D$13*B15</f>
        <v>#DIV/0!</v>
      </c>
    </row>
    <row r="16" spans="1:5" s="31" customFormat="1" x14ac:dyDescent="0.3">
      <c r="A16" s="126" t="s">
        <v>41</v>
      </c>
      <c r="B16" s="127"/>
      <c r="C16" s="128">
        <f>C15+C13</f>
        <v>138410.32363934748</v>
      </c>
      <c r="D16" s="128" t="e">
        <f>$D$13*B16</f>
        <v>#DIV/0!</v>
      </c>
    </row>
    <row r="17" spans="1:4" s="31" customFormat="1" ht="14.5" thickBot="1" x14ac:dyDescent="0.35">
      <c r="A17" s="73" t="s">
        <v>42</v>
      </c>
      <c r="B17" s="74">
        <v>0.1</v>
      </c>
      <c r="C17" s="75">
        <f>C16*B17</f>
        <v>13841.032363934748</v>
      </c>
      <c r="D17" s="75" t="e">
        <f>$D$13*B17</f>
        <v>#DIV/0!</v>
      </c>
    </row>
    <row r="18" spans="1:4" s="29" customFormat="1" ht="14.5" thickBot="1" x14ac:dyDescent="0.35">
      <c r="A18" s="136" t="s">
        <v>43</v>
      </c>
      <c r="B18" s="137"/>
      <c r="C18" s="72">
        <f>SUM(C16:C17)</f>
        <v>152251.35600328224</v>
      </c>
      <c r="D18" s="72" t="e">
        <f>SUM(D13:D17)</f>
        <v>#DIV/0!</v>
      </c>
    </row>
  </sheetData>
  <mergeCells count="3">
    <mergeCell ref="A13:B13"/>
    <mergeCell ref="A14:D14"/>
    <mergeCell ref="A18:B18"/>
  </mergeCells>
  <conditionalFormatting sqref="B2">
    <cfRule type="expression" dxfId="4" priority="4">
      <formula>ISBLANK(B2)</formula>
    </cfRule>
  </conditionalFormatting>
  <conditionalFormatting sqref="B4">
    <cfRule type="expression" dxfId="3" priority="3">
      <formula>ISBLANK(B4)</formula>
    </cfRule>
  </conditionalFormatting>
  <conditionalFormatting sqref="B6 B8">
    <cfRule type="expression" dxfId="2" priority="2">
      <formula>ISBLANK(B6)</formula>
    </cfRule>
  </conditionalFormatting>
  <pageMargins left="0" right="0" top="1" bottom="0" header="0" footer="0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0070C0"/>
    <pageSetUpPr fitToPage="1"/>
  </sheetPr>
  <dimension ref="A1:M90"/>
  <sheetViews>
    <sheetView showGridLines="0" view="pageBreakPreview" topLeftCell="A2" zoomScale="70" zoomScaleNormal="70" zoomScaleSheetLayoutView="70" workbookViewId="0">
      <pane ySplit="9" topLeftCell="A11" activePane="bottomLeft" state="frozen"/>
      <selection activeCell="N7" sqref="N7"/>
      <selection pane="bottomLeft" activeCell="L6" sqref="L6"/>
    </sheetView>
  </sheetViews>
  <sheetFormatPr defaultColWidth="9" defaultRowHeight="14" x14ac:dyDescent="0.3"/>
  <cols>
    <col min="1" max="1" width="8.58203125" style="7" customWidth="1"/>
    <col min="2" max="2" width="11.33203125" style="7" customWidth="1"/>
    <col min="3" max="3" width="45.58203125" style="7" customWidth="1"/>
    <col min="4" max="4" width="10.58203125" style="12" customWidth="1"/>
    <col min="5" max="5" width="8.33203125" style="7" customWidth="1"/>
    <col min="6" max="8" width="10.58203125" style="7" customWidth="1"/>
    <col min="9" max="9" width="12.5" style="7" customWidth="1"/>
    <col min="10" max="10" width="12.9140625" style="7" customWidth="1"/>
    <col min="11" max="11" width="13.6640625" style="7" customWidth="1"/>
    <col min="12" max="12" width="15.1640625" style="7" customWidth="1"/>
    <col min="13" max="13" width="48.33203125" style="7" customWidth="1"/>
    <col min="14" max="16384" width="9" style="7"/>
  </cols>
  <sheetData>
    <row r="1" spans="1:13" s="3" customFormat="1" ht="15" hidden="1" customHeight="1" x14ac:dyDescent="0.3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76"/>
    </row>
    <row r="2" spans="1:13" ht="15" customHeight="1" x14ac:dyDescent="0.3">
      <c r="A2" s="1"/>
      <c r="B2" s="2"/>
      <c r="C2" s="15"/>
      <c r="D2" s="4"/>
      <c r="E2" s="15"/>
      <c r="F2" s="5"/>
      <c r="G2" s="5"/>
      <c r="H2" s="5"/>
      <c r="I2" s="5"/>
      <c r="J2" s="5"/>
      <c r="K2" s="5"/>
      <c r="L2" s="5"/>
      <c r="M2" s="6"/>
    </row>
    <row r="3" spans="1:13" ht="15" customHeight="1" x14ac:dyDescent="0.3">
      <c r="A3" s="16" t="s">
        <v>11</v>
      </c>
      <c r="B3" s="17">
        <f>SUMMARY!B2</f>
        <v>0</v>
      </c>
      <c r="C3" s="3"/>
      <c r="D3" s="87"/>
      <c r="E3" s="3"/>
      <c r="G3" s="139"/>
      <c r="H3" s="139"/>
      <c r="I3" s="139"/>
      <c r="J3" s="139"/>
      <c r="L3" s="3"/>
      <c r="M3" s="8"/>
    </row>
    <row r="4" spans="1:13" ht="18.649999999999999" customHeight="1" x14ac:dyDescent="0.3">
      <c r="A4" s="16"/>
      <c r="B4" s="17"/>
      <c r="C4" s="3"/>
      <c r="D4" s="87"/>
      <c r="E4" s="3"/>
      <c r="G4" s="141"/>
      <c r="H4" s="141"/>
      <c r="I4" s="140"/>
      <c r="J4" s="141"/>
      <c r="L4" s="3"/>
      <c r="M4" s="8"/>
    </row>
    <row r="5" spans="1:13" ht="15" customHeight="1" x14ac:dyDescent="0.3">
      <c r="A5" s="16" t="s">
        <v>15</v>
      </c>
      <c r="B5" s="17">
        <f>SUMMARY!B4</f>
        <v>0</v>
      </c>
      <c r="C5" s="3"/>
      <c r="D5" s="87"/>
      <c r="E5" s="3"/>
      <c r="G5" s="141"/>
      <c r="H5" s="141"/>
      <c r="I5" s="149"/>
      <c r="J5" s="141"/>
      <c r="L5" s="3"/>
      <c r="M5" s="8"/>
    </row>
    <row r="6" spans="1:13" ht="15" customHeight="1" x14ac:dyDescent="0.3">
      <c r="A6" s="16"/>
      <c r="B6" s="17"/>
      <c r="C6" s="3"/>
      <c r="D6" s="87"/>
      <c r="E6" s="3"/>
      <c r="G6" s="141"/>
      <c r="H6" s="141"/>
      <c r="I6" s="149"/>
      <c r="J6" s="141"/>
      <c r="L6" s="3"/>
      <c r="M6" s="8"/>
    </row>
    <row r="7" spans="1:13" ht="15" customHeight="1" x14ac:dyDescent="0.3">
      <c r="A7" s="16" t="s">
        <v>9</v>
      </c>
      <c r="B7" s="88" t="s">
        <v>105</v>
      </c>
      <c r="C7" s="3"/>
      <c r="D7" s="87"/>
      <c r="E7" s="3"/>
      <c r="G7" s="141"/>
      <c r="H7" s="141"/>
      <c r="I7" s="149"/>
      <c r="J7" s="141"/>
      <c r="L7" s="3"/>
      <c r="M7" s="8"/>
    </row>
    <row r="8" spans="1:13" ht="15" customHeight="1" x14ac:dyDescent="0.3">
      <c r="A8" s="16"/>
      <c r="B8" s="17"/>
      <c r="C8" s="3"/>
      <c r="D8" s="87"/>
      <c r="E8" s="3"/>
      <c r="G8" s="141"/>
      <c r="H8" s="141"/>
      <c r="I8" s="140"/>
      <c r="J8" s="141"/>
      <c r="L8" s="3"/>
      <c r="M8" s="8"/>
    </row>
    <row r="9" spans="1:13" ht="15" customHeight="1" x14ac:dyDescent="0.3">
      <c r="A9" s="97" t="s">
        <v>8</v>
      </c>
      <c r="B9" s="89">
        <f ca="1">TODAY()</f>
        <v>46014</v>
      </c>
      <c r="C9" s="90"/>
      <c r="D9" s="91"/>
      <c r="E9" s="90"/>
      <c r="F9" s="92"/>
      <c r="G9" s="92"/>
      <c r="H9" s="92"/>
      <c r="I9" s="92"/>
      <c r="J9" s="92"/>
      <c r="K9" s="92"/>
      <c r="L9" s="90"/>
      <c r="M9" s="8"/>
    </row>
    <row r="10" spans="1:13" s="3" customFormat="1" ht="61.25" customHeight="1" x14ac:dyDescent="0.3">
      <c r="A10" s="81" t="s">
        <v>4</v>
      </c>
      <c r="B10" s="82" t="s">
        <v>38</v>
      </c>
      <c r="C10" s="83" t="s">
        <v>0</v>
      </c>
      <c r="D10" s="84" t="s">
        <v>1</v>
      </c>
      <c r="E10" s="83" t="s">
        <v>2</v>
      </c>
      <c r="F10" s="85" t="s">
        <v>37</v>
      </c>
      <c r="G10" s="82" t="s">
        <v>16</v>
      </c>
      <c r="H10" s="82" t="s">
        <v>12</v>
      </c>
      <c r="I10" s="82" t="s">
        <v>17</v>
      </c>
      <c r="J10" s="82" t="s">
        <v>13</v>
      </c>
      <c r="K10" s="82" t="s">
        <v>18</v>
      </c>
      <c r="L10" s="93" t="s">
        <v>5</v>
      </c>
      <c r="M10" s="62" t="s">
        <v>46</v>
      </c>
    </row>
    <row r="11" spans="1:13" s="3" customFormat="1" ht="18" customHeight="1" x14ac:dyDescent="0.3">
      <c r="A11" s="61"/>
      <c r="B11" s="138" t="s">
        <v>30</v>
      </c>
      <c r="C11" s="138"/>
      <c r="D11" s="138"/>
      <c r="E11" s="138"/>
      <c r="F11" s="138"/>
      <c r="G11" s="138"/>
      <c r="H11" s="138"/>
      <c r="I11" s="138"/>
      <c r="J11" s="138"/>
      <c r="K11" s="138"/>
      <c r="L11" s="94"/>
      <c r="M11" s="98"/>
    </row>
    <row r="12" spans="1:13" ht="18" customHeight="1" x14ac:dyDescent="0.3">
      <c r="A12" s="99">
        <v>1</v>
      </c>
      <c r="B12" s="19"/>
      <c r="C12" s="20" t="s">
        <v>31</v>
      </c>
      <c r="D12" s="19">
        <v>1</v>
      </c>
      <c r="E12" s="19" t="s">
        <v>3</v>
      </c>
      <c r="F12" s="54">
        <v>4450</v>
      </c>
      <c r="G12" s="54">
        <f>D12*F12</f>
        <v>4450</v>
      </c>
      <c r="H12" s="54">
        <v>2650</v>
      </c>
      <c r="I12" s="54">
        <f>D12*H12</f>
        <v>2650</v>
      </c>
      <c r="J12" s="54">
        <v>0</v>
      </c>
      <c r="K12" s="54">
        <f>D12*J12</f>
        <v>0</v>
      </c>
      <c r="L12" s="95">
        <f>IF(D12="","",(G12+I12+K12))</f>
        <v>7100</v>
      </c>
      <c r="M12" s="100"/>
    </row>
    <row r="13" spans="1:13" s="3" customFormat="1" ht="18" customHeight="1" x14ac:dyDescent="0.3">
      <c r="A13" s="64" t="str">
        <f>IF(E13=0,"",1+MAX(A12:A12))</f>
        <v/>
      </c>
      <c r="B13" s="101"/>
      <c r="C13" s="102"/>
      <c r="D13" s="103"/>
      <c r="E13" s="103"/>
      <c r="F13" s="103"/>
      <c r="G13" s="103"/>
      <c r="H13" s="103"/>
      <c r="I13" s="103"/>
      <c r="J13" s="103"/>
      <c r="K13" s="103" t="s">
        <v>10</v>
      </c>
      <c r="L13" s="77">
        <f>SUM(L11:L12)</f>
        <v>7100</v>
      </c>
      <c r="M13" s="104"/>
    </row>
    <row r="14" spans="1:13" x14ac:dyDescent="0.3">
      <c r="A14" s="43" t="str">
        <f>IF(E14=0,"",1+MAX(#REF!))</f>
        <v/>
      </c>
      <c r="B14" s="86"/>
      <c r="C14" s="105"/>
      <c r="D14" s="106"/>
      <c r="E14" s="105"/>
      <c r="F14" s="110"/>
      <c r="G14" s="78"/>
      <c r="H14" s="78"/>
      <c r="I14" s="78"/>
      <c r="J14" s="78"/>
      <c r="K14" s="78"/>
      <c r="L14" s="78"/>
      <c r="M14" s="108"/>
    </row>
    <row r="15" spans="1:13" s="3" customFormat="1" ht="18" customHeight="1" x14ac:dyDescent="0.3">
      <c r="A15" s="61" t="str">
        <f>IF(E15=0,"",1+MAX(A14:A14))</f>
        <v/>
      </c>
      <c r="B15" s="138" t="s">
        <v>34</v>
      </c>
      <c r="C15" s="138"/>
      <c r="D15" s="138"/>
      <c r="E15" s="138"/>
      <c r="F15" s="138"/>
      <c r="G15" s="138"/>
      <c r="H15" s="138"/>
      <c r="I15" s="138"/>
      <c r="J15" s="138"/>
      <c r="K15" s="138"/>
      <c r="L15" s="94"/>
      <c r="M15" s="98"/>
    </row>
    <row r="16" spans="1:13" s="3" customFormat="1" x14ac:dyDescent="0.3">
      <c r="A16" s="109" t="str">
        <f>IF(E16=0,"",1+MAX(A14:A15))</f>
        <v/>
      </c>
      <c r="B16" s="142" t="s">
        <v>102</v>
      </c>
      <c r="C16" s="45" t="s">
        <v>47</v>
      </c>
      <c r="D16" s="21"/>
      <c r="E16" s="21"/>
      <c r="F16" s="53"/>
      <c r="G16" s="54"/>
      <c r="H16" s="54"/>
      <c r="I16" s="54"/>
      <c r="J16" s="54"/>
      <c r="K16" s="54"/>
      <c r="L16" s="95"/>
      <c r="M16" s="100"/>
    </row>
    <row r="17" spans="1:13" x14ac:dyDescent="0.3">
      <c r="A17" s="99">
        <f>IF(E17=0,"",1+MAX(A11:A16))</f>
        <v>2</v>
      </c>
      <c r="B17" s="143"/>
      <c r="C17" s="35" t="s">
        <v>52</v>
      </c>
      <c r="D17" s="21">
        <v>20.47</v>
      </c>
      <c r="E17" s="21" t="s">
        <v>35</v>
      </c>
      <c r="F17" s="54">
        <v>7.85</v>
      </c>
      <c r="G17" s="54">
        <f t="shared" ref="G17:G42" si="0">D17*F17</f>
        <v>160.68949999999998</v>
      </c>
      <c r="H17" s="54">
        <v>0</v>
      </c>
      <c r="I17" s="54">
        <f t="shared" ref="I17:I42" si="1">D17*H17</f>
        <v>0</v>
      </c>
      <c r="J17" s="54">
        <v>0</v>
      </c>
      <c r="K17" s="54">
        <f>D17*J17</f>
        <v>0</v>
      </c>
      <c r="L17" s="95">
        <f>IF(D17="","",(G17+I17+K17))</f>
        <v>160.68949999999998</v>
      </c>
      <c r="M17" s="100"/>
    </row>
    <row r="18" spans="1:13" x14ac:dyDescent="0.3">
      <c r="A18" s="109" t="str">
        <f t="shared" ref="A18:A69" si="2">IF(E18=0,"",1+MAX(A12:A17))</f>
        <v/>
      </c>
      <c r="B18" s="143"/>
      <c r="C18" s="45" t="s">
        <v>53</v>
      </c>
      <c r="D18" s="21"/>
      <c r="E18" s="21"/>
      <c r="F18" s="54"/>
      <c r="G18" s="54"/>
      <c r="H18" s="54"/>
      <c r="I18" s="54"/>
      <c r="J18" s="54"/>
      <c r="K18" s="54"/>
      <c r="L18" s="95"/>
      <c r="M18" s="100"/>
    </row>
    <row r="19" spans="1:13" ht="15.5" x14ac:dyDescent="0.3">
      <c r="A19" s="109">
        <f t="shared" si="2"/>
        <v>3</v>
      </c>
      <c r="B19" s="144"/>
      <c r="C19" s="130" t="s">
        <v>54</v>
      </c>
      <c r="D19" s="21">
        <v>32</v>
      </c>
      <c r="E19" s="21" t="s">
        <v>29</v>
      </c>
      <c r="F19" s="54">
        <v>45.5</v>
      </c>
      <c r="G19" s="54">
        <f t="shared" si="0"/>
        <v>1456</v>
      </c>
      <c r="H19" s="54">
        <v>0</v>
      </c>
      <c r="I19" s="54">
        <f t="shared" si="1"/>
        <v>0</v>
      </c>
      <c r="J19" s="54">
        <v>0</v>
      </c>
      <c r="K19" s="54">
        <f t="shared" ref="K19:K42" si="3">D19*J19</f>
        <v>0</v>
      </c>
      <c r="L19" s="95">
        <f t="shared" ref="L19:L42" si="4">IF(D19="","",(G19+I19+K19))</f>
        <v>1456</v>
      </c>
      <c r="M19" s="100"/>
    </row>
    <row r="20" spans="1:13" s="3" customFormat="1" x14ac:dyDescent="0.3">
      <c r="A20" s="109" t="str">
        <f t="shared" si="2"/>
        <v/>
      </c>
      <c r="B20" s="23"/>
      <c r="C20" s="45" t="s">
        <v>55</v>
      </c>
      <c r="D20" s="21"/>
      <c r="E20" s="21"/>
      <c r="F20" s="54"/>
      <c r="G20" s="54"/>
      <c r="H20" s="54"/>
      <c r="I20" s="54"/>
      <c r="J20" s="54"/>
      <c r="K20" s="54"/>
      <c r="L20" s="95"/>
      <c r="M20" s="100"/>
    </row>
    <row r="21" spans="1:13" ht="56" x14ac:dyDescent="0.3">
      <c r="A21" s="109">
        <f t="shared" si="2"/>
        <v>4</v>
      </c>
      <c r="B21" s="145" t="s">
        <v>103</v>
      </c>
      <c r="C21" s="35" t="s">
        <v>56</v>
      </c>
      <c r="D21" s="21">
        <v>16.8</v>
      </c>
      <c r="E21" s="21" t="s">
        <v>33</v>
      </c>
      <c r="F21" s="54">
        <v>15.112500000000001</v>
      </c>
      <c r="G21" s="54">
        <f t="shared" si="0"/>
        <v>253.89000000000001</v>
      </c>
      <c r="H21" s="54">
        <v>32.5</v>
      </c>
      <c r="I21" s="54">
        <f t="shared" si="1"/>
        <v>546</v>
      </c>
      <c r="J21" s="54">
        <v>0</v>
      </c>
      <c r="K21" s="54">
        <f t="shared" si="3"/>
        <v>0</v>
      </c>
      <c r="L21" s="95">
        <f t="shared" si="4"/>
        <v>799.89</v>
      </c>
      <c r="M21" s="100"/>
    </row>
    <row r="22" spans="1:13" ht="28" x14ac:dyDescent="0.3">
      <c r="A22" s="109">
        <f t="shared" si="2"/>
        <v>5</v>
      </c>
      <c r="B22" s="146"/>
      <c r="C22" s="35" t="s">
        <v>57</v>
      </c>
      <c r="D22" s="21">
        <v>16.8</v>
      </c>
      <c r="E22" s="21" t="s">
        <v>33</v>
      </c>
      <c r="F22" s="54">
        <v>7.6725000000000003</v>
      </c>
      <c r="G22" s="54">
        <f t="shared" si="0"/>
        <v>128.89800000000002</v>
      </c>
      <c r="H22" s="54">
        <v>16.5</v>
      </c>
      <c r="I22" s="54">
        <f t="shared" si="1"/>
        <v>277.2</v>
      </c>
      <c r="J22" s="54">
        <v>0</v>
      </c>
      <c r="K22" s="54">
        <f t="shared" si="3"/>
        <v>0</v>
      </c>
      <c r="L22" s="95">
        <f t="shared" si="4"/>
        <v>406.09800000000001</v>
      </c>
      <c r="M22" s="100"/>
    </row>
    <row r="23" spans="1:13" ht="56" x14ac:dyDescent="0.3">
      <c r="A23" s="109">
        <f t="shared" si="2"/>
        <v>6</v>
      </c>
      <c r="B23" s="146"/>
      <c r="C23" s="35" t="s">
        <v>58</v>
      </c>
      <c r="D23" s="21">
        <v>584.73</v>
      </c>
      <c r="E23" s="21" t="s">
        <v>33</v>
      </c>
      <c r="F23" s="54">
        <v>16.0425</v>
      </c>
      <c r="G23" s="54">
        <f t="shared" si="0"/>
        <v>9380.5310250000002</v>
      </c>
      <c r="H23" s="54">
        <v>34.5</v>
      </c>
      <c r="I23" s="54">
        <f t="shared" si="1"/>
        <v>20173.185000000001</v>
      </c>
      <c r="J23" s="54">
        <v>0</v>
      </c>
      <c r="K23" s="54">
        <f t="shared" si="3"/>
        <v>0</v>
      </c>
      <c r="L23" s="95">
        <f t="shared" si="4"/>
        <v>29553.716025000002</v>
      </c>
      <c r="M23" s="100"/>
    </row>
    <row r="24" spans="1:13" ht="56" x14ac:dyDescent="0.3">
      <c r="A24" s="109">
        <f t="shared" si="2"/>
        <v>7</v>
      </c>
      <c r="B24" s="146"/>
      <c r="C24" s="35" t="s">
        <v>59</v>
      </c>
      <c r="D24" s="21">
        <v>91.11</v>
      </c>
      <c r="E24" s="21" t="s">
        <v>33</v>
      </c>
      <c r="F24" s="54">
        <v>16.5075</v>
      </c>
      <c r="G24" s="54">
        <f t="shared" si="0"/>
        <v>1503.998325</v>
      </c>
      <c r="H24" s="54">
        <v>35.5</v>
      </c>
      <c r="I24" s="54">
        <f t="shared" si="1"/>
        <v>3234.4050000000002</v>
      </c>
      <c r="J24" s="54">
        <v>0</v>
      </c>
      <c r="K24" s="54">
        <f t="shared" si="3"/>
        <v>0</v>
      </c>
      <c r="L24" s="95">
        <f t="shared" si="4"/>
        <v>4738.4033250000002</v>
      </c>
      <c r="M24" s="100"/>
    </row>
    <row r="25" spans="1:13" ht="28" x14ac:dyDescent="0.3">
      <c r="A25" s="109">
        <f t="shared" si="2"/>
        <v>8</v>
      </c>
      <c r="B25" s="146"/>
      <c r="C25" s="35" t="s">
        <v>57</v>
      </c>
      <c r="D25" s="21">
        <v>676</v>
      </c>
      <c r="E25" s="21" t="s">
        <v>33</v>
      </c>
      <c r="F25" s="54">
        <v>7.6725000000000003</v>
      </c>
      <c r="G25" s="54">
        <f t="shared" si="0"/>
        <v>5186.6100000000006</v>
      </c>
      <c r="H25" s="54">
        <v>16.5</v>
      </c>
      <c r="I25" s="54">
        <f t="shared" si="1"/>
        <v>11154</v>
      </c>
      <c r="J25" s="54">
        <v>0</v>
      </c>
      <c r="K25" s="54">
        <f t="shared" si="3"/>
        <v>0</v>
      </c>
      <c r="L25" s="95">
        <f t="shared" si="4"/>
        <v>16340.61</v>
      </c>
      <c r="M25" s="100"/>
    </row>
    <row r="26" spans="1:13" ht="28" x14ac:dyDescent="0.3">
      <c r="A26" s="109">
        <f t="shared" si="2"/>
        <v>9</v>
      </c>
      <c r="B26" s="146"/>
      <c r="C26" s="35" t="s">
        <v>60</v>
      </c>
      <c r="D26" s="21">
        <v>159</v>
      </c>
      <c r="E26" s="21" t="s">
        <v>33</v>
      </c>
      <c r="F26" s="54">
        <v>13.252500000000001</v>
      </c>
      <c r="G26" s="54">
        <f t="shared" si="0"/>
        <v>2107.1475</v>
      </c>
      <c r="H26" s="54">
        <v>28.5</v>
      </c>
      <c r="I26" s="54">
        <f t="shared" si="1"/>
        <v>4531.5</v>
      </c>
      <c r="J26" s="54">
        <v>0</v>
      </c>
      <c r="K26" s="54">
        <f t="shared" si="3"/>
        <v>0</v>
      </c>
      <c r="L26" s="95">
        <f t="shared" si="4"/>
        <v>6638.6475</v>
      </c>
      <c r="M26" s="100"/>
    </row>
    <row r="27" spans="1:13" ht="28" x14ac:dyDescent="0.3">
      <c r="A27" s="109">
        <f t="shared" si="2"/>
        <v>10</v>
      </c>
      <c r="B27" s="146"/>
      <c r="C27" s="35" t="s">
        <v>61</v>
      </c>
      <c r="D27" s="21">
        <v>281.98</v>
      </c>
      <c r="E27" s="21" t="s">
        <v>35</v>
      </c>
      <c r="F27" s="54">
        <v>21.157500000000002</v>
      </c>
      <c r="G27" s="54">
        <f t="shared" si="0"/>
        <v>5965.9918500000013</v>
      </c>
      <c r="H27" s="54">
        <v>45.5</v>
      </c>
      <c r="I27" s="54">
        <f t="shared" si="1"/>
        <v>12830.09</v>
      </c>
      <c r="J27" s="54">
        <v>0</v>
      </c>
      <c r="K27" s="54">
        <f t="shared" si="3"/>
        <v>0</v>
      </c>
      <c r="L27" s="95">
        <f t="shared" si="4"/>
        <v>18796.081850000002</v>
      </c>
      <c r="M27" s="100"/>
    </row>
    <row r="28" spans="1:13" x14ac:dyDescent="0.3">
      <c r="A28" s="109">
        <f t="shared" si="2"/>
        <v>11</v>
      </c>
      <c r="B28" s="146"/>
      <c r="C28" s="35" t="s">
        <v>62</v>
      </c>
      <c r="D28" s="21">
        <v>27.14</v>
      </c>
      <c r="E28" s="21" t="s">
        <v>35</v>
      </c>
      <c r="F28" s="54">
        <v>3.6502500000000002</v>
      </c>
      <c r="G28" s="54">
        <f t="shared" si="0"/>
        <v>99.067785000000015</v>
      </c>
      <c r="H28" s="54">
        <v>7.85</v>
      </c>
      <c r="I28" s="54">
        <f t="shared" si="1"/>
        <v>213.04900000000001</v>
      </c>
      <c r="J28" s="54">
        <v>0</v>
      </c>
      <c r="K28" s="54">
        <f t="shared" si="3"/>
        <v>0</v>
      </c>
      <c r="L28" s="95">
        <f t="shared" si="4"/>
        <v>312.11678500000005</v>
      </c>
      <c r="M28" s="100"/>
    </row>
    <row r="29" spans="1:13" ht="56" x14ac:dyDescent="0.3">
      <c r="A29" s="109">
        <f t="shared" si="2"/>
        <v>12</v>
      </c>
      <c r="B29" s="146"/>
      <c r="C29" s="35" t="s">
        <v>63</v>
      </c>
      <c r="D29" s="21">
        <v>49.44</v>
      </c>
      <c r="E29" s="21" t="s">
        <v>33</v>
      </c>
      <c r="F29" s="54">
        <v>9.9975000000000005</v>
      </c>
      <c r="G29" s="54">
        <f t="shared" si="0"/>
        <v>494.27640000000002</v>
      </c>
      <c r="H29" s="54">
        <v>21.5</v>
      </c>
      <c r="I29" s="54">
        <f t="shared" si="1"/>
        <v>1062.96</v>
      </c>
      <c r="J29" s="54">
        <v>0</v>
      </c>
      <c r="K29" s="54">
        <f t="shared" si="3"/>
        <v>0</v>
      </c>
      <c r="L29" s="95">
        <f t="shared" si="4"/>
        <v>1557.2364</v>
      </c>
      <c r="M29" s="100"/>
    </row>
    <row r="30" spans="1:13" ht="28" x14ac:dyDescent="0.3">
      <c r="A30" s="109">
        <f t="shared" si="2"/>
        <v>13</v>
      </c>
      <c r="B30" s="146"/>
      <c r="C30" s="35" t="s">
        <v>57</v>
      </c>
      <c r="D30" s="21">
        <v>49.44</v>
      </c>
      <c r="E30" s="21" t="s">
        <v>33</v>
      </c>
      <c r="F30" s="54">
        <v>7.6725000000000003</v>
      </c>
      <c r="G30" s="54">
        <f t="shared" si="0"/>
        <v>379.32839999999999</v>
      </c>
      <c r="H30" s="54">
        <v>16.5</v>
      </c>
      <c r="I30" s="54">
        <f t="shared" si="1"/>
        <v>815.76</v>
      </c>
      <c r="J30" s="54">
        <v>0</v>
      </c>
      <c r="K30" s="54">
        <f t="shared" si="3"/>
        <v>0</v>
      </c>
      <c r="L30" s="95">
        <f t="shared" si="4"/>
        <v>1195.0884000000001</v>
      </c>
      <c r="M30" s="100"/>
    </row>
    <row r="31" spans="1:13" x14ac:dyDescent="0.3">
      <c r="A31" s="109">
        <f t="shared" si="2"/>
        <v>14</v>
      </c>
      <c r="B31" s="146"/>
      <c r="C31" s="35" t="s">
        <v>64</v>
      </c>
      <c r="D31" s="21">
        <v>31.3</v>
      </c>
      <c r="E31" s="21" t="s">
        <v>33</v>
      </c>
      <c r="F31" s="54">
        <v>6.2775000000000007</v>
      </c>
      <c r="G31" s="54">
        <f t="shared" si="0"/>
        <v>196.48575000000002</v>
      </c>
      <c r="H31" s="54">
        <v>13.5</v>
      </c>
      <c r="I31" s="54">
        <f t="shared" si="1"/>
        <v>422.55</v>
      </c>
      <c r="J31" s="54">
        <v>0</v>
      </c>
      <c r="K31" s="54">
        <f t="shared" si="3"/>
        <v>0</v>
      </c>
      <c r="L31" s="95">
        <f t="shared" si="4"/>
        <v>619.03575000000001</v>
      </c>
      <c r="M31" s="100"/>
    </row>
    <row r="32" spans="1:13" ht="28" x14ac:dyDescent="0.3">
      <c r="A32" s="109">
        <f t="shared" si="2"/>
        <v>15</v>
      </c>
      <c r="B32" s="146"/>
      <c r="C32" s="35" t="s">
        <v>65</v>
      </c>
      <c r="D32" s="21">
        <v>77.5</v>
      </c>
      <c r="E32" s="21" t="s">
        <v>35</v>
      </c>
      <c r="F32" s="54">
        <v>8.1607500000000002</v>
      </c>
      <c r="G32" s="54">
        <f t="shared" si="0"/>
        <v>632.458125</v>
      </c>
      <c r="H32" s="54">
        <v>17.55</v>
      </c>
      <c r="I32" s="54">
        <f t="shared" si="1"/>
        <v>1360.125</v>
      </c>
      <c r="J32" s="54">
        <v>0</v>
      </c>
      <c r="K32" s="54">
        <f t="shared" si="3"/>
        <v>0</v>
      </c>
      <c r="L32" s="95">
        <f t="shared" si="4"/>
        <v>1992.5831250000001</v>
      </c>
      <c r="M32" s="100"/>
    </row>
    <row r="33" spans="1:13" x14ac:dyDescent="0.3">
      <c r="A33" s="109">
        <f t="shared" si="2"/>
        <v>16</v>
      </c>
      <c r="B33" s="146"/>
      <c r="C33" s="35" t="s">
        <v>66</v>
      </c>
      <c r="D33" s="21">
        <v>22</v>
      </c>
      <c r="E33" s="21" t="s">
        <v>29</v>
      </c>
      <c r="F33" s="54">
        <v>40.222500000000004</v>
      </c>
      <c r="G33" s="54">
        <f t="shared" si="0"/>
        <v>884.8950000000001</v>
      </c>
      <c r="H33" s="54">
        <v>86.5</v>
      </c>
      <c r="I33" s="54">
        <f t="shared" si="1"/>
        <v>1903</v>
      </c>
      <c r="J33" s="54">
        <v>0</v>
      </c>
      <c r="K33" s="54">
        <f t="shared" si="3"/>
        <v>0</v>
      </c>
      <c r="L33" s="95">
        <f t="shared" si="4"/>
        <v>2787.895</v>
      </c>
      <c r="M33" s="100"/>
    </row>
    <row r="34" spans="1:13" x14ac:dyDescent="0.3">
      <c r="A34" s="109">
        <f t="shared" si="2"/>
        <v>17</v>
      </c>
      <c r="B34" s="146"/>
      <c r="C34" s="35" t="s">
        <v>67</v>
      </c>
      <c r="D34" s="21">
        <v>22</v>
      </c>
      <c r="E34" s="21" t="s">
        <v>29</v>
      </c>
      <c r="F34" s="54">
        <v>53.568000000000005</v>
      </c>
      <c r="G34" s="54">
        <f t="shared" si="0"/>
        <v>1178.4960000000001</v>
      </c>
      <c r="H34" s="54">
        <v>115.2</v>
      </c>
      <c r="I34" s="54">
        <f t="shared" si="1"/>
        <v>2534.4</v>
      </c>
      <c r="J34" s="54">
        <v>0</v>
      </c>
      <c r="K34" s="54">
        <f t="shared" si="3"/>
        <v>0</v>
      </c>
      <c r="L34" s="95">
        <f t="shared" si="4"/>
        <v>3712.8960000000002</v>
      </c>
      <c r="M34" s="100"/>
    </row>
    <row r="35" spans="1:13" x14ac:dyDescent="0.3">
      <c r="A35" s="109">
        <f t="shared" si="2"/>
        <v>18</v>
      </c>
      <c r="B35" s="146"/>
      <c r="C35" s="35" t="s">
        <v>68</v>
      </c>
      <c r="D35" s="21">
        <v>16</v>
      </c>
      <c r="E35" s="21" t="s">
        <v>35</v>
      </c>
      <c r="F35" s="54">
        <v>19.297499999999999</v>
      </c>
      <c r="G35" s="54">
        <f t="shared" si="0"/>
        <v>308.76</v>
      </c>
      <c r="H35" s="54">
        <v>41.5</v>
      </c>
      <c r="I35" s="54">
        <f t="shared" si="1"/>
        <v>664</v>
      </c>
      <c r="J35" s="54">
        <v>0</v>
      </c>
      <c r="K35" s="54">
        <f t="shared" si="3"/>
        <v>0</v>
      </c>
      <c r="L35" s="95">
        <f t="shared" si="4"/>
        <v>972.76</v>
      </c>
      <c r="M35" s="100"/>
    </row>
    <row r="36" spans="1:13" x14ac:dyDescent="0.3">
      <c r="A36" s="109">
        <f t="shared" si="2"/>
        <v>19</v>
      </c>
      <c r="B36" s="146"/>
      <c r="C36" s="35" t="s">
        <v>69</v>
      </c>
      <c r="D36" s="21">
        <v>17</v>
      </c>
      <c r="E36" s="21" t="s">
        <v>29</v>
      </c>
      <c r="F36" s="54">
        <v>40.6875</v>
      </c>
      <c r="G36" s="54">
        <f t="shared" si="0"/>
        <v>691.6875</v>
      </c>
      <c r="H36" s="54">
        <v>87.5</v>
      </c>
      <c r="I36" s="54">
        <f t="shared" si="1"/>
        <v>1487.5</v>
      </c>
      <c r="J36" s="54">
        <v>0</v>
      </c>
      <c r="K36" s="54">
        <f t="shared" si="3"/>
        <v>0</v>
      </c>
      <c r="L36" s="95">
        <f t="shared" si="4"/>
        <v>2179.1875</v>
      </c>
      <c r="M36" s="100"/>
    </row>
    <row r="37" spans="1:13" ht="28" x14ac:dyDescent="0.3">
      <c r="A37" s="109">
        <f t="shared" si="2"/>
        <v>20</v>
      </c>
      <c r="B37" s="146"/>
      <c r="C37" s="35" t="s">
        <v>70</v>
      </c>
      <c r="D37" s="21">
        <v>28.91</v>
      </c>
      <c r="E37" s="21" t="s">
        <v>35</v>
      </c>
      <c r="F37" s="54">
        <v>10.9275</v>
      </c>
      <c r="G37" s="54">
        <f t="shared" si="0"/>
        <v>315.91402499999998</v>
      </c>
      <c r="H37" s="54">
        <v>23.5</v>
      </c>
      <c r="I37" s="54">
        <f t="shared" si="1"/>
        <v>679.38499999999999</v>
      </c>
      <c r="J37" s="54">
        <v>0</v>
      </c>
      <c r="K37" s="54">
        <f t="shared" si="3"/>
        <v>0</v>
      </c>
      <c r="L37" s="95">
        <f t="shared" si="4"/>
        <v>995.29902500000003</v>
      </c>
      <c r="M37" s="100"/>
    </row>
    <row r="38" spans="1:13" x14ac:dyDescent="0.3">
      <c r="A38" s="109">
        <f t="shared" si="2"/>
        <v>21</v>
      </c>
      <c r="B38" s="146"/>
      <c r="C38" s="35" t="s">
        <v>71</v>
      </c>
      <c r="D38" s="21">
        <v>7.25</v>
      </c>
      <c r="E38" s="21" t="s">
        <v>35</v>
      </c>
      <c r="F38" s="54">
        <v>3.5572500000000002</v>
      </c>
      <c r="G38" s="54">
        <f t="shared" si="0"/>
        <v>25.790062500000001</v>
      </c>
      <c r="H38" s="54">
        <v>7.65</v>
      </c>
      <c r="I38" s="54">
        <f t="shared" si="1"/>
        <v>55.462500000000006</v>
      </c>
      <c r="J38" s="54">
        <v>0</v>
      </c>
      <c r="K38" s="54">
        <f t="shared" si="3"/>
        <v>0</v>
      </c>
      <c r="L38" s="95">
        <f t="shared" si="4"/>
        <v>81.25256250000001</v>
      </c>
      <c r="M38" s="100"/>
    </row>
    <row r="39" spans="1:13" x14ac:dyDescent="0.3">
      <c r="A39" s="109">
        <f t="shared" si="2"/>
        <v>22</v>
      </c>
      <c r="B39" s="146"/>
      <c r="C39" s="35" t="s">
        <v>72</v>
      </c>
      <c r="D39" s="21">
        <v>29</v>
      </c>
      <c r="E39" s="21" t="s">
        <v>35</v>
      </c>
      <c r="F39" s="54">
        <v>10.9275</v>
      </c>
      <c r="G39" s="54">
        <f t="shared" si="0"/>
        <v>316.89749999999998</v>
      </c>
      <c r="H39" s="54">
        <v>23.5</v>
      </c>
      <c r="I39" s="54">
        <f t="shared" si="1"/>
        <v>681.5</v>
      </c>
      <c r="J39" s="54">
        <v>0</v>
      </c>
      <c r="K39" s="54">
        <f t="shared" si="3"/>
        <v>0</v>
      </c>
      <c r="L39" s="95">
        <f t="shared" si="4"/>
        <v>998.39750000000004</v>
      </c>
      <c r="M39" s="100"/>
    </row>
    <row r="40" spans="1:13" x14ac:dyDescent="0.3">
      <c r="A40" s="109">
        <f t="shared" si="2"/>
        <v>23</v>
      </c>
      <c r="B40" s="146"/>
      <c r="C40" s="35" t="s">
        <v>73</v>
      </c>
      <c r="D40" s="21">
        <v>0.43740000000000001</v>
      </c>
      <c r="E40" s="21" t="s">
        <v>33</v>
      </c>
      <c r="F40" s="54">
        <v>15.64725</v>
      </c>
      <c r="G40" s="54">
        <f t="shared" si="0"/>
        <v>6.8441071500000001</v>
      </c>
      <c r="H40" s="54">
        <v>33.65</v>
      </c>
      <c r="I40" s="54">
        <f t="shared" si="1"/>
        <v>14.71851</v>
      </c>
      <c r="J40" s="54">
        <v>0</v>
      </c>
      <c r="K40" s="54">
        <f t="shared" si="3"/>
        <v>0</v>
      </c>
      <c r="L40" s="95">
        <f t="shared" si="4"/>
        <v>21.562617150000001</v>
      </c>
      <c r="M40" s="100"/>
    </row>
    <row r="41" spans="1:13" ht="42" x14ac:dyDescent="0.3">
      <c r="A41" s="109">
        <f t="shared" si="2"/>
        <v>24</v>
      </c>
      <c r="B41" s="146"/>
      <c r="C41" s="35" t="s">
        <v>74</v>
      </c>
      <c r="D41" s="21">
        <v>2.95</v>
      </c>
      <c r="E41" s="21" t="s">
        <v>35</v>
      </c>
      <c r="F41" s="54">
        <v>20.692500000000003</v>
      </c>
      <c r="G41" s="54">
        <f t="shared" si="0"/>
        <v>61.042875000000009</v>
      </c>
      <c r="H41" s="54">
        <v>44.5</v>
      </c>
      <c r="I41" s="54">
        <f t="shared" si="1"/>
        <v>131.27500000000001</v>
      </c>
      <c r="J41" s="54">
        <v>0</v>
      </c>
      <c r="K41" s="54">
        <f t="shared" si="3"/>
        <v>0</v>
      </c>
      <c r="L41" s="95">
        <f t="shared" si="4"/>
        <v>192.31787500000002</v>
      </c>
      <c r="M41" s="100"/>
    </row>
    <row r="42" spans="1:13" x14ac:dyDescent="0.3">
      <c r="A42" s="109">
        <f t="shared" si="2"/>
        <v>25</v>
      </c>
      <c r="B42" s="146"/>
      <c r="C42" s="35" t="s">
        <v>75</v>
      </c>
      <c r="D42" s="21">
        <v>2</v>
      </c>
      <c r="E42" s="21" t="s">
        <v>29</v>
      </c>
      <c r="F42" s="54">
        <v>86.257500000000007</v>
      </c>
      <c r="G42" s="54">
        <f t="shared" si="0"/>
        <v>172.51500000000001</v>
      </c>
      <c r="H42" s="54">
        <v>185.5</v>
      </c>
      <c r="I42" s="54">
        <f t="shared" si="1"/>
        <v>371</v>
      </c>
      <c r="J42" s="54">
        <v>0</v>
      </c>
      <c r="K42" s="54">
        <f t="shared" si="3"/>
        <v>0</v>
      </c>
      <c r="L42" s="95">
        <f t="shared" si="4"/>
        <v>543.51499999999999</v>
      </c>
      <c r="M42" s="100"/>
    </row>
    <row r="43" spans="1:13" x14ac:dyDescent="0.3">
      <c r="A43" s="109" t="str">
        <f t="shared" si="2"/>
        <v/>
      </c>
      <c r="B43" s="146"/>
      <c r="C43" s="45" t="s">
        <v>79</v>
      </c>
      <c r="D43" s="21"/>
      <c r="E43" s="21"/>
      <c r="F43" s="54"/>
      <c r="G43" s="54"/>
      <c r="H43" s="54"/>
      <c r="I43" s="54"/>
      <c r="J43" s="54"/>
      <c r="K43" s="54"/>
      <c r="L43" s="95"/>
      <c r="M43" s="100"/>
    </row>
    <row r="44" spans="1:13" x14ac:dyDescent="0.3">
      <c r="A44" s="109">
        <f t="shared" si="2"/>
        <v>26</v>
      </c>
      <c r="B44" s="146"/>
      <c r="C44" s="35" t="s">
        <v>76</v>
      </c>
      <c r="D44" s="21">
        <v>21</v>
      </c>
      <c r="E44" s="21" t="s">
        <v>35</v>
      </c>
      <c r="F44" s="54">
        <v>10.4625</v>
      </c>
      <c r="G44" s="54">
        <f t="shared" ref="G44:G46" si="5">D44*F44</f>
        <v>219.71250000000001</v>
      </c>
      <c r="H44" s="54">
        <v>22.5</v>
      </c>
      <c r="I44" s="54">
        <f t="shared" ref="I44:I46" si="6">D44*H44</f>
        <v>472.5</v>
      </c>
      <c r="J44" s="54">
        <v>0</v>
      </c>
      <c r="K44" s="54">
        <f t="shared" ref="K44:K46" si="7">D44*J44</f>
        <v>0</v>
      </c>
      <c r="L44" s="95">
        <f t="shared" ref="L44:L46" si="8">IF(D44="","",(G44+I44+K44))</f>
        <v>692.21249999999998</v>
      </c>
      <c r="M44" s="100"/>
    </row>
    <row r="45" spans="1:13" x14ac:dyDescent="0.3">
      <c r="A45" s="109">
        <f t="shared" si="2"/>
        <v>27</v>
      </c>
      <c r="B45" s="146"/>
      <c r="C45" s="35" t="s">
        <v>77</v>
      </c>
      <c r="D45" s="21">
        <v>1.7010000000000003</v>
      </c>
      <c r="E45" s="21" t="s">
        <v>32</v>
      </c>
      <c r="F45" s="54">
        <v>78.5</v>
      </c>
      <c r="G45" s="54">
        <f t="shared" si="5"/>
        <v>133.52850000000004</v>
      </c>
      <c r="H45" s="54">
        <v>0</v>
      </c>
      <c r="I45" s="54">
        <f t="shared" si="6"/>
        <v>0</v>
      </c>
      <c r="J45" s="54">
        <v>0</v>
      </c>
      <c r="K45" s="54">
        <f t="shared" si="7"/>
        <v>0</v>
      </c>
      <c r="L45" s="95">
        <f t="shared" si="8"/>
        <v>133.52850000000004</v>
      </c>
      <c r="M45" s="100"/>
    </row>
    <row r="46" spans="1:13" x14ac:dyDescent="0.3">
      <c r="A46" s="109">
        <f t="shared" si="2"/>
        <v>28</v>
      </c>
      <c r="B46" s="146"/>
      <c r="C46" s="35" t="s">
        <v>78</v>
      </c>
      <c r="D46" s="21">
        <v>1.53</v>
      </c>
      <c r="E46" s="21" t="s">
        <v>32</v>
      </c>
      <c r="F46" s="54">
        <v>146.70750000000001</v>
      </c>
      <c r="G46" s="54">
        <f t="shared" si="5"/>
        <v>224.46247500000001</v>
      </c>
      <c r="H46" s="54">
        <v>315.5</v>
      </c>
      <c r="I46" s="54">
        <f t="shared" si="6"/>
        <v>482.71500000000003</v>
      </c>
      <c r="J46" s="54">
        <v>0</v>
      </c>
      <c r="K46" s="54">
        <f t="shared" si="7"/>
        <v>0</v>
      </c>
      <c r="L46" s="95">
        <f t="shared" si="8"/>
        <v>707.17747500000007</v>
      </c>
      <c r="M46" s="100"/>
    </row>
    <row r="47" spans="1:13" x14ac:dyDescent="0.3">
      <c r="A47" s="109" t="str">
        <f t="shared" si="2"/>
        <v/>
      </c>
      <c r="B47" s="146"/>
      <c r="C47" s="45" t="s">
        <v>51</v>
      </c>
      <c r="D47" s="21"/>
      <c r="E47" s="21"/>
      <c r="F47" s="54"/>
      <c r="G47" s="54"/>
      <c r="H47" s="54"/>
      <c r="I47" s="54"/>
      <c r="J47" s="54"/>
      <c r="K47" s="54"/>
      <c r="L47" s="95"/>
      <c r="M47" s="100"/>
    </row>
    <row r="48" spans="1:13" ht="42" x14ac:dyDescent="0.3">
      <c r="A48" s="109">
        <f t="shared" si="2"/>
        <v>29</v>
      </c>
      <c r="B48" s="146"/>
      <c r="C48" s="35" t="s">
        <v>80</v>
      </c>
      <c r="D48" s="21">
        <v>3</v>
      </c>
      <c r="E48" s="21" t="s">
        <v>29</v>
      </c>
      <c r="F48" s="54">
        <v>216.22500000000002</v>
      </c>
      <c r="G48" s="54">
        <f t="shared" ref="G48:G50" si="9">D48*F48</f>
        <v>648.67500000000007</v>
      </c>
      <c r="H48" s="54">
        <v>465</v>
      </c>
      <c r="I48" s="54">
        <f t="shared" ref="I48:I50" si="10">D48*H48</f>
        <v>1395</v>
      </c>
      <c r="J48" s="54">
        <v>0</v>
      </c>
      <c r="K48" s="54">
        <f t="shared" ref="K48:K50" si="11">D48*J48</f>
        <v>0</v>
      </c>
      <c r="L48" s="95">
        <f t="shared" ref="L48:L50" si="12">IF(D48="","",(G48+I48+K48))</f>
        <v>2043.6750000000002</v>
      </c>
      <c r="M48" s="100"/>
    </row>
    <row r="49" spans="1:13" ht="42" x14ac:dyDescent="0.3">
      <c r="A49" s="109">
        <f t="shared" si="2"/>
        <v>30</v>
      </c>
      <c r="B49" s="146"/>
      <c r="C49" s="35" t="s">
        <v>81</v>
      </c>
      <c r="D49" s="21">
        <v>4</v>
      </c>
      <c r="E49" s="21" t="s">
        <v>29</v>
      </c>
      <c r="F49" s="54">
        <v>192.97500000000002</v>
      </c>
      <c r="G49" s="54">
        <f t="shared" si="9"/>
        <v>771.90000000000009</v>
      </c>
      <c r="H49" s="54">
        <v>415</v>
      </c>
      <c r="I49" s="54">
        <f t="shared" si="10"/>
        <v>1660</v>
      </c>
      <c r="J49" s="54">
        <v>0</v>
      </c>
      <c r="K49" s="54">
        <f t="shared" si="11"/>
        <v>0</v>
      </c>
      <c r="L49" s="95">
        <f t="shared" si="12"/>
        <v>2431.9</v>
      </c>
      <c r="M49" s="100"/>
    </row>
    <row r="50" spans="1:13" ht="28" x14ac:dyDescent="0.3">
      <c r="A50" s="109">
        <f t="shared" si="2"/>
        <v>31</v>
      </c>
      <c r="B50" s="146"/>
      <c r="C50" s="35" t="s">
        <v>82</v>
      </c>
      <c r="D50" s="21">
        <v>3</v>
      </c>
      <c r="E50" s="21" t="s">
        <v>29</v>
      </c>
      <c r="F50" s="54">
        <v>120.9</v>
      </c>
      <c r="G50" s="54">
        <f t="shared" si="9"/>
        <v>362.70000000000005</v>
      </c>
      <c r="H50" s="54">
        <v>260</v>
      </c>
      <c r="I50" s="54">
        <f t="shared" si="10"/>
        <v>780</v>
      </c>
      <c r="J50" s="54">
        <v>0</v>
      </c>
      <c r="K50" s="54">
        <f t="shared" si="11"/>
        <v>0</v>
      </c>
      <c r="L50" s="95">
        <f t="shared" si="12"/>
        <v>1142.7</v>
      </c>
      <c r="M50" s="100"/>
    </row>
    <row r="51" spans="1:13" x14ac:dyDescent="0.3">
      <c r="A51" s="109" t="str">
        <f t="shared" si="2"/>
        <v/>
      </c>
      <c r="B51" s="146"/>
      <c r="C51" s="45" t="s">
        <v>83</v>
      </c>
      <c r="D51" s="21"/>
      <c r="E51" s="21"/>
      <c r="F51" s="54"/>
      <c r="G51" s="54"/>
      <c r="H51" s="54"/>
      <c r="I51" s="54"/>
      <c r="J51" s="54"/>
      <c r="K51" s="54"/>
      <c r="L51" s="95"/>
      <c r="M51" s="100"/>
    </row>
    <row r="52" spans="1:13" ht="56" x14ac:dyDescent="0.3">
      <c r="A52" s="109">
        <f t="shared" si="2"/>
        <v>32</v>
      </c>
      <c r="B52" s="146"/>
      <c r="C52" s="35" t="s">
        <v>84</v>
      </c>
      <c r="D52" s="21">
        <v>57.57</v>
      </c>
      <c r="E52" s="21" t="s">
        <v>33</v>
      </c>
      <c r="F52" s="54">
        <v>10.9275</v>
      </c>
      <c r="G52" s="54">
        <f t="shared" ref="G52:G53" si="13">D52*F52</f>
        <v>629.09617500000002</v>
      </c>
      <c r="H52" s="54">
        <v>23.5</v>
      </c>
      <c r="I52" s="54">
        <f t="shared" ref="I52:I53" si="14">D52*H52</f>
        <v>1352.895</v>
      </c>
      <c r="J52" s="54">
        <v>0</v>
      </c>
      <c r="K52" s="54">
        <f t="shared" ref="K52:K53" si="15">D52*J52</f>
        <v>0</v>
      </c>
      <c r="L52" s="95">
        <f t="shared" ref="L52:L53" si="16">IF(D52="","",(G52+I52+K52))</f>
        <v>1981.9911750000001</v>
      </c>
      <c r="M52" s="100"/>
    </row>
    <row r="53" spans="1:13" ht="56" x14ac:dyDescent="0.3">
      <c r="A53" s="109">
        <f t="shared" si="2"/>
        <v>33</v>
      </c>
      <c r="B53" s="147"/>
      <c r="C53" s="35" t="s">
        <v>85</v>
      </c>
      <c r="D53" s="21">
        <v>28.53</v>
      </c>
      <c r="E53" s="21" t="s">
        <v>33</v>
      </c>
      <c r="F53" s="54">
        <v>9.0675000000000008</v>
      </c>
      <c r="G53" s="54">
        <f t="shared" si="13"/>
        <v>258.69577500000003</v>
      </c>
      <c r="H53" s="54">
        <v>19.5</v>
      </c>
      <c r="I53" s="54">
        <f t="shared" si="14"/>
        <v>556.33500000000004</v>
      </c>
      <c r="J53" s="54">
        <v>0</v>
      </c>
      <c r="K53" s="54">
        <f t="shared" si="15"/>
        <v>0</v>
      </c>
      <c r="L53" s="95">
        <f t="shared" si="16"/>
        <v>815.03077500000006</v>
      </c>
      <c r="M53" s="100"/>
    </row>
    <row r="54" spans="1:13" x14ac:dyDescent="0.3">
      <c r="A54" s="109" t="str">
        <f t="shared" si="2"/>
        <v/>
      </c>
      <c r="B54" s="22"/>
      <c r="C54" s="45" t="s">
        <v>86</v>
      </c>
      <c r="D54" s="21"/>
      <c r="E54" s="21"/>
      <c r="F54" s="54"/>
      <c r="G54" s="54"/>
      <c r="H54" s="54"/>
      <c r="I54" s="54"/>
      <c r="J54" s="54"/>
      <c r="K54" s="54"/>
      <c r="L54" s="95"/>
      <c r="M54" s="100"/>
    </row>
    <row r="55" spans="1:13" x14ac:dyDescent="0.3">
      <c r="A55" s="109" t="str">
        <f t="shared" si="2"/>
        <v/>
      </c>
      <c r="B55" s="145" t="s">
        <v>104</v>
      </c>
      <c r="C55" s="133" t="s">
        <v>87</v>
      </c>
      <c r="D55" s="21"/>
      <c r="E55" s="21"/>
      <c r="F55" s="54"/>
      <c r="G55" s="54"/>
      <c r="H55" s="54"/>
      <c r="I55" s="54"/>
      <c r="J55" s="54"/>
      <c r="K55" s="54"/>
      <c r="L55" s="95"/>
      <c r="M55" s="100"/>
    </row>
    <row r="56" spans="1:13" ht="42" x14ac:dyDescent="0.3">
      <c r="A56" s="109">
        <f t="shared" si="2"/>
        <v>34</v>
      </c>
      <c r="B56" s="146"/>
      <c r="C56" s="35" t="s">
        <v>88</v>
      </c>
      <c r="D56" s="21">
        <v>3</v>
      </c>
      <c r="E56" s="21" t="s">
        <v>29</v>
      </c>
      <c r="F56" s="132">
        <v>12.3225</v>
      </c>
      <c r="G56" s="54">
        <f t="shared" ref="G56:G69" si="17">D56*F56</f>
        <v>36.967500000000001</v>
      </c>
      <c r="H56" s="131">
        <v>26.5</v>
      </c>
      <c r="I56" s="54">
        <f t="shared" ref="I56:I69" si="18">D56*H56</f>
        <v>79.5</v>
      </c>
      <c r="J56" s="54">
        <v>0</v>
      </c>
      <c r="K56" s="54">
        <f t="shared" ref="K56:K69" si="19">D56*J56</f>
        <v>0</v>
      </c>
      <c r="L56" s="95">
        <f t="shared" ref="L56:L69" si="20">IF(D56="","",(G56+I56+K56))</f>
        <v>116.4675</v>
      </c>
      <c r="M56" s="100"/>
    </row>
    <row r="57" spans="1:13" x14ac:dyDescent="0.3">
      <c r="A57" s="109" t="str">
        <f t="shared" si="2"/>
        <v/>
      </c>
      <c r="B57" s="146"/>
      <c r="C57" s="133" t="s">
        <v>89</v>
      </c>
      <c r="D57" s="21"/>
      <c r="E57" s="21"/>
      <c r="F57" s="54"/>
      <c r="G57" s="54"/>
      <c r="H57" s="54"/>
      <c r="I57" s="54"/>
      <c r="J57" s="54"/>
      <c r="K57" s="54"/>
      <c r="L57" s="95"/>
      <c r="M57" s="100"/>
    </row>
    <row r="58" spans="1:13" ht="42" x14ac:dyDescent="0.3">
      <c r="A58" s="109">
        <f t="shared" si="2"/>
        <v>35</v>
      </c>
      <c r="B58" s="146"/>
      <c r="C58" s="35" t="s">
        <v>90</v>
      </c>
      <c r="D58" s="21">
        <v>6</v>
      </c>
      <c r="E58" s="21" t="s">
        <v>29</v>
      </c>
      <c r="F58" s="54">
        <v>7.6725000000000003</v>
      </c>
      <c r="G58" s="54">
        <f t="shared" si="17"/>
        <v>46.035000000000004</v>
      </c>
      <c r="H58" s="54">
        <v>16.5</v>
      </c>
      <c r="I58" s="54">
        <f t="shared" si="18"/>
        <v>99</v>
      </c>
      <c r="J58" s="54">
        <v>0</v>
      </c>
      <c r="K58" s="54">
        <f t="shared" si="19"/>
        <v>0</v>
      </c>
      <c r="L58" s="95">
        <f t="shared" si="20"/>
        <v>145.035</v>
      </c>
      <c r="M58" s="100"/>
    </row>
    <row r="59" spans="1:13" ht="42" x14ac:dyDescent="0.3">
      <c r="A59" s="109">
        <f t="shared" si="2"/>
        <v>36</v>
      </c>
      <c r="B59" s="146"/>
      <c r="C59" s="35" t="s">
        <v>91</v>
      </c>
      <c r="D59" s="21">
        <v>40</v>
      </c>
      <c r="E59" s="21" t="s">
        <v>29</v>
      </c>
      <c r="F59" s="54">
        <v>5.3475000000000001</v>
      </c>
      <c r="G59" s="54">
        <f t="shared" si="17"/>
        <v>213.9</v>
      </c>
      <c r="H59" s="54">
        <v>11.5</v>
      </c>
      <c r="I59" s="54">
        <f t="shared" si="18"/>
        <v>460</v>
      </c>
      <c r="J59" s="54">
        <v>0</v>
      </c>
      <c r="K59" s="54">
        <f t="shared" si="19"/>
        <v>0</v>
      </c>
      <c r="L59" s="95">
        <f t="shared" si="20"/>
        <v>673.9</v>
      </c>
      <c r="M59" s="100"/>
    </row>
    <row r="60" spans="1:13" ht="42" x14ac:dyDescent="0.3">
      <c r="A60" s="109">
        <f t="shared" si="2"/>
        <v>37</v>
      </c>
      <c r="B60" s="146"/>
      <c r="C60" s="35" t="s">
        <v>92</v>
      </c>
      <c r="D60" s="21">
        <v>3</v>
      </c>
      <c r="E60" s="21" t="s">
        <v>29</v>
      </c>
      <c r="F60" s="54">
        <v>7.2075000000000005</v>
      </c>
      <c r="G60" s="54">
        <f t="shared" si="17"/>
        <v>21.622500000000002</v>
      </c>
      <c r="H60" s="54">
        <v>15.5</v>
      </c>
      <c r="I60" s="54">
        <f t="shared" si="18"/>
        <v>46.5</v>
      </c>
      <c r="J60" s="54">
        <v>0</v>
      </c>
      <c r="K60" s="54">
        <f t="shared" si="19"/>
        <v>0</v>
      </c>
      <c r="L60" s="95">
        <f t="shared" si="20"/>
        <v>68.122500000000002</v>
      </c>
      <c r="M60" s="100"/>
    </row>
    <row r="61" spans="1:13" x14ac:dyDescent="0.3">
      <c r="A61" s="109" t="str">
        <f t="shared" si="2"/>
        <v/>
      </c>
      <c r="B61" s="146"/>
      <c r="C61" s="133" t="s">
        <v>93</v>
      </c>
      <c r="D61" s="21"/>
      <c r="E61" s="21"/>
      <c r="F61" s="54"/>
      <c r="G61" s="54"/>
      <c r="H61" s="54"/>
      <c r="I61" s="54"/>
      <c r="J61" s="54"/>
      <c r="K61" s="54"/>
      <c r="L61" s="95"/>
      <c r="M61" s="100"/>
    </row>
    <row r="62" spans="1:13" ht="42" x14ac:dyDescent="0.3">
      <c r="A62" s="109">
        <f t="shared" si="2"/>
        <v>38</v>
      </c>
      <c r="B62" s="146"/>
      <c r="C62" s="35" t="s">
        <v>94</v>
      </c>
      <c r="D62" s="21">
        <v>33</v>
      </c>
      <c r="E62" s="21" t="s">
        <v>29</v>
      </c>
      <c r="F62" s="54">
        <v>7.3702500000000004</v>
      </c>
      <c r="G62" s="54">
        <f t="shared" si="17"/>
        <v>243.21825000000001</v>
      </c>
      <c r="H62" s="54">
        <v>15.85</v>
      </c>
      <c r="I62" s="54">
        <f t="shared" si="18"/>
        <v>523.04999999999995</v>
      </c>
      <c r="J62" s="54">
        <v>0</v>
      </c>
      <c r="K62" s="54">
        <f t="shared" si="19"/>
        <v>0</v>
      </c>
      <c r="L62" s="95">
        <f t="shared" si="20"/>
        <v>766.26824999999997</v>
      </c>
      <c r="M62" s="100"/>
    </row>
    <row r="63" spans="1:13" ht="42" x14ac:dyDescent="0.3">
      <c r="A63" s="109">
        <f t="shared" si="2"/>
        <v>39</v>
      </c>
      <c r="B63" s="146"/>
      <c r="C63" s="35" t="s">
        <v>95</v>
      </c>
      <c r="D63" s="21">
        <v>44</v>
      </c>
      <c r="E63" s="21" t="s">
        <v>29</v>
      </c>
      <c r="F63" s="54">
        <v>8.2072500000000002</v>
      </c>
      <c r="G63" s="54">
        <f t="shared" si="17"/>
        <v>361.11900000000003</v>
      </c>
      <c r="H63" s="54">
        <v>17.649999999999999</v>
      </c>
      <c r="I63" s="54">
        <f t="shared" si="18"/>
        <v>776.59999999999991</v>
      </c>
      <c r="J63" s="54">
        <v>0</v>
      </c>
      <c r="K63" s="54">
        <f t="shared" si="19"/>
        <v>0</v>
      </c>
      <c r="L63" s="95">
        <f t="shared" si="20"/>
        <v>1137.7190000000001</v>
      </c>
      <c r="M63" s="100"/>
    </row>
    <row r="64" spans="1:13" ht="42" x14ac:dyDescent="0.3">
      <c r="A64" s="109">
        <f t="shared" si="2"/>
        <v>40</v>
      </c>
      <c r="B64" s="146"/>
      <c r="C64" s="35" t="s">
        <v>96</v>
      </c>
      <c r="D64" s="21">
        <v>97</v>
      </c>
      <c r="E64" s="21" t="s">
        <v>29</v>
      </c>
      <c r="F64" s="54">
        <v>7.5097499999999995</v>
      </c>
      <c r="G64" s="54">
        <f t="shared" si="17"/>
        <v>728.44574999999998</v>
      </c>
      <c r="H64" s="54">
        <v>16.149999999999999</v>
      </c>
      <c r="I64" s="54">
        <f t="shared" si="18"/>
        <v>1566.55</v>
      </c>
      <c r="J64" s="54">
        <v>0</v>
      </c>
      <c r="K64" s="54">
        <f t="shared" si="19"/>
        <v>0</v>
      </c>
      <c r="L64" s="95">
        <f t="shared" si="20"/>
        <v>2294.99575</v>
      </c>
      <c r="M64" s="100"/>
    </row>
    <row r="65" spans="1:13" x14ac:dyDescent="0.3">
      <c r="A65" s="109" t="str">
        <f t="shared" si="2"/>
        <v/>
      </c>
      <c r="B65" s="146"/>
      <c r="C65" s="133" t="s">
        <v>97</v>
      </c>
      <c r="D65" s="21"/>
      <c r="E65" s="21"/>
      <c r="F65" s="54"/>
      <c r="G65" s="54"/>
      <c r="H65" s="54"/>
      <c r="I65" s="54"/>
      <c r="J65" s="54"/>
      <c r="K65" s="54"/>
      <c r="L65" s="95"/>
      <c r="M65" s="100"/>
    </row>
    <row r="66" spans="1:13" ht="42" x14ac:dyDescent="0.3">
      <c r="A66" s="109">
        <f t="shared" si="2"/>
        <v>41</v>
      </c>
      <c r="B66" s="146"/>
      <c r="C66" s="35" t="s">
        <v>98</v>
      </c>
      <c r="D66" s="21">
        <v>12</v>
      </c>
      <c r="E66" s="21" t="s">
        <v>29</v>
      </c>
      <c r="F66" s="54">
        <v>5.2312500000000002</v>
      </c>
      <c r="G66" s="54">
        <f t="shared" si="17"/>
        <v>62.775000000000006</v>
      </c>
      <c r="H66" s="54">
        <v>11.25</v>
      </c>
      <c r="I66" s="54">
        <f t="shared" si="18"/>
        <v>135</v>
      </c>
      <c r="J66" s="54">
        <v>0</v>
      </c>
      <c r="K66" s="54">
        <f t="shared" si="19"/>
        <v>0</v>
      </c>
      <c r="L66" s="95">
        <f t="shared" si="20"/>
        <v>197.77500000000001</v>
      </c>
      <c r="M66" s="100"/>
    </row>
    <row r="67" spans="1:13" ht="42" x14ac:dyDescent="0.3">
      <c r="A67" s="109">
        <f t="shared" si="2"/>
        <v>42</v>
      </c>
      <c r="B67" s="146"/>
      <c r="C67" s="35" t="s">
        <v>99</v>
      </c>
      <c r="D67" s="21">
        <v>8</v>
      </c>
      <c r="E67" s="21" t="s">
        <v>29</v>
      </c>
      <c r="F67" s="54">
        <v>6.8122500000000006</v>
      </c>
      <c r="G67" s="54">
        <f t="shared" si="17"/>
        <v>54.498000000000005</v>
      </c>
      <c r="H67" s="54">
        <v>14.65</v>
      </c>
      <c r="I67" s="54">
        <f t="shared" si="18"/>
        <v>117.2</v>
      </c>
      <c r="J67" s="54">
        <v>0</v>
      </c>
      <c r="K67" s="54">
        <f t="shared" si="19"/>
        <v>0</v>
      </c>
      <c r="L67" s="95">
        <f t="shared" si="20"/>
        <v>171.69800000000001</v>
      </c>
      <c r="M67" s="100"/>
    </row>
    <row r="68" spans="1:13" ht="42" x14ac:dyDescent="0.3">
      <c r="A68" s="109">
        <f t="shared" si="2"/>
        <v>43</v>
      </c>
      <c r="B68" s="146"/>
      <c r="C68" s="35" t="s">
        <v>100</v>
      </c>
      <c r="D68" s="21">
        <v>28</v>
      </c>
      <c r="E68" s="21" t="s">
        <v>29</v>
      </c>
      <c r="F68" s="54">
        <v>6.1147500000000008</v>
      </c>
      <c r="G68" s="54">
        <f t="shared" si="17"/>
        <v>171.21300000000002</v>
      </c>
      <c r="H68" s="54">
        <v>13.15</v>
      </c>
      <c r="I68" s="54">
        <f t="shared" si="18"/>
        <v>368.2</v>
      </c>
      <c r="J68" s="54">
        <v>0</v>
      </c>
      <c r="K68" s="54">
        <f t="shared" si="19"/>
        <v>0</v>
      </c>
      <c r="L68" s="95">
        <f t="shared" si="20"/>
        <v>539.41300000000001</v>
      </c>
      <c r="M68" s="100"/>
    </row>
    <row r="69" spans="1:13" ht="42" x14ac:dyDescent="0.3">
      <c r="A69" s="109">
        <f t="shared" si="2"/>
        <v>44</v>
      </c>
      <c r="B69" s="147"/>
      <c r="C69" s="35" t="s">
        <v>101</v>
      </c>
      <c r="D69" s="21">
        <v>8</v>
      </c>
      <c r="E69" s="21" t="s">
        <v>29</v>
      </c>
      <c r="F69" s="54">
        <v>5.78925</v>
      </c>
      <c r="G69" s="54">
        <f t="shared" si="17"/>
        <v>46.314</v>
      </c>
      <c r="H69" s="54">
        <v>12.45</v>
      </c>
      <c r="I69" s="54">
        <f t="shared" si="18"/>
        <v>99.6</v>
      </c>
      <c r="J69" s="54">
        <v>0</v>
      </c>
      <c r="K69" s="54">
        <f t="shared" si="19"/>
        <v>0</v>
      </c>
      <c r="L69" s="95">
        <f t="shared" si="20"/>
        <v>145.91399999999999</v>
      </c>
      <c r="M69" s="100"/>
    </row>
    <row r="70" spans="1:13" s="3" customFormat="1" ht="18" customHeight="1" x14ac:dyDescent="0.3">
      <c r="A70" s="64"/>
      <c r="B70" s="101"/>
      <c r="C70" s="102"/>
      <c r="D70" s="103"/>
      <c r="E70" s="103"/>
      <c r="F70" s="103"/>
      <c r="G70" s="103"/>
      <c r="H70" s="103"/>
      <c r="I70" s="103"/>
      <c r="J70" s="103"/>
      <c r="K70" s="103" t="s">
        <v>10</v>
      </c>
      <c r="L70" s="77">
        <f>SUM(L15:L69)</f>
        <v>113256.80316464999</v>
      </c>
      <c r="M70" s="104"/>
    </row>
    <row r="71" spans="1:13" ht="18" customHeight="1" x14ac:dyDescent="0.3">
      <c r="A71" s="150"/>
      <c r="B71" s="151"/>
      <c r="C71" s="151"/>
      <c r="D71" s="151"/>
      <c r="E71" s="151"/>
      <c r="F71" s="151"/>
      <c r="G71" s="151"/>
      <c r="H71" s="151"/>
      <c r="I71" s="151"/>
      <c r="J71" s="86"/>
      <c r="K71" s="86"/>
      <c r="L71" s="78"/>
      <c r="M71" s="108"/>
    </row>
    <row r="72" spans="1:13" s="60" customFormat="1" ht="20.149999999999999" customHeight="1" x14ac:dyDescent="0.3">
      <c r="A72" s="154" t="s">
        <v>39</v>
      </c>
      <c r="B72" s="155"/>
      <c r="C72" s="155"/>
      <c r="D72" s="155"/>
      <c r="E72" s="155"/>
      <c r="F72" s="155"/>
      <c r="G72" s="155"/>
      <c r="H72" s="155"/>
      <c r="I72" s="155"/>
      <c r="J72" s="156"/>
      <c r="K72" s="63"/>
      <c r="L72" s="96">
        <f>SUM(L11:L71)/2</f>
        <v>120356.80316464999</v>
      </c>
      <c r="M72" s="111"/>
    </row>
    <row r="73" spans="1:13" s="60" customFormat="1" ht="20.149999999999999" customHeight="1" x14ac:dyDescent="0.3">
      <c r="A73" s="154" t="s">
        <v>40</v>
      </c>
      <c r="B73" s="155"/>
      <c r="C73" s="155"/>
      <c r="D73" s="155"/>
      <c r="E73" s="155"/>
      <c r="F73" s="155"/>
      <c r="G73" s="155"/>
      <c r="H73" s="155"/>
      <c r="I73" s="155"/>
      <c r="J73" s="156"/>
      <c r="K73" s="63">
        <v>0.15</v>
      </c>
      <c r="L73" s="96">
        <f>$L$72*K73</f>
        <v>18053.520474697496</v>
      </c>
      <c r="M73" s="111"/>
    </row>
    <row r="74" spans="1:13" s="60" customFormat="1" ht="20.149999999999999" customHeight="1" x14ac:dyDescent="0.3">
      <c r="A74" s="157" t="s">
        <v>41</v>
      </c>
      <c r="B74" s="158"/>
      <c r="C74" s="158"/>
      <c r="D74" s="158"/>
      <c r="E74" s="158"/>
      <c r="F74" s="158"/>
      <c r="G74" s="158"/>
      <c r="H74" s="158"/>
      <c r="I74" s="158"/>
      <c r="J74" s="159"/>
      <c r="K74" s="123"/>
      <c r="L74" s="124">
        <f>L72+L73</f>
        <v>138410.32363934748</v>
      </c>
      <c r="M74" s="125"/>
    </row>
    <row r="75" spans="1:13" s="60" customFormat="1" ht="20.149999999999999" customHeight="1" x14ac:dyDescent="0.3">
      <c r="A75" s="154" t="s">
        <v>42</v>
      </c>
      <c r="B75" s="155"/>
      <c r="C75" s="155"/>
      <c r="D75" s="155"/>
      <c r="E75" s="155"/>
      <c r="F75" s="155"/>
      <c r="G75" s="155"/>
      <c r="H75" s="155"/>
      <c r="I75" s="155"/>
      <c r="J75" s="156"/>
      <c r="K75" s="63">
        <v>0.1</v>
      </c>
      <c r="L75" s="96">
        <f>L74*K75</f>
        <v>13841.032363934748</v>
      </c>
      <c r="M75" s="111"/>
    </row>
    <row r="76" spans="1:13" s="3" customFormat="1" ht="20.149999999999999" customHeight="1" x14ac:dyDescent="0.3">
      <c r="A76" s="152" t="s">
        <v>43</v>
      </c>
      <c r="B76" s="153"/>
      <c r="C76" s="153"/>
      <c r="D76" s="153"/>
      <c r="E76" s="153"/>
      <c r="F76" s="153"/>
      <c r="G76" s="153"/>
      <c r="H76" s="153"/>
      <c r="I76" s="153"/>
      <c r="J76" s="65"/>
      <c r="K76" s="65"/>
      <c r="L76" s="121">
        <f>L74+L75</f>
        <v>152251.35600328224</v>
      </c>
      <c r="M76" s="66"/>
    </row>
    <row r="77" spans="1:13" ht="20.149999999999999" customHeight="1" x14ac:dyDescent="0.3">
      <c r="A77" s="42" t="s">
        <v>19</v>
      </c>
      <c r="B77" s="107"/>
      <c r="C77" s="79"/>
      <c r="D77" s="112"/>
      <c r="E77" s="79"/>
      <c r="F77" s="79"/>
      <c r="G77" s="79"/>
      <c r="H77" s="79"/>
      <c r="I77" s="79"/>
      <c r="J77" s="79"/>
      <c r="K77" s="79"/>
      <c r="L77" s="122"/>
      <c r="M77" s="24"/>
    </row>
    <row r="78" spans="1:13" ht="30" customHeight="1" x14ac:dyDescent="0.3">
      <c r="A78" s="41"/>
      <c r="B78" s="148" t="s">
        <v>36</v>
      </c>
      <c r="C78" s="148"/>
      <c r="D78" s="148"/>
      <c r="E78" s="148"/>
      <c r="F78" s="148"/>
      <c r="G78" s="148"/>
      <c r="H78" s="148"/>
      <c r="I78" s="148"/>
      <c r="J78" s="148"/>
      <c r="K78" s="148"/>
      <c r="L78" s="80"/>
      <c r="M78" s="34"/>
    </row>
    <row r="79" spans="1:13" ht="20.149999999999999" customHeight="1" x14ac:dyDescent="0.3">
      <c r="A79" s="41"/>
      <c r="B79" s="113"/>
      <c r="C79" s="114"/>
      <c r="D79" s="115"/>
      <c r="E79" s="79"/>
      <c r="F79" s="79"/>
      <c r="G79" s="79"/>
      <c r="H79" s="79"/>
      <c r="I79" s="79"/>
      <c r="J79" s="79"/>
      <c r="K79" s="79"/>
      <c r="L79" s="79"/>
      <c r="M79" s="24"/>
    </row>
    <row r="80" spans="1:13" ht="20.149999999999999" customHeight="1" x14ac:dyDescent="0.3">
      <c r="A80" s="41"/>
      <c r="C80" s="116" t="s">
        <v>21</v>
      </c>
      <c r="D80" s="7"/>
      <c r="I80" s="116" t="s">
        <v>22</v>
      </c>
      <c r="J80" s="112"/>
      <c r="K80" s="79"/>
      <c r="L80" s="79"/>
      <c r="M80" s="24"/>
    </row>
    <row r="81" spans="1:13" ht="19.75" customHeight="1" x14ac:dyDescent="0.3">
      <c r="A81" s="44"/>
      <c r="B81" s="7">
        <v>1</v>
      </c>
      <c r="C81" s="117" t="s">
        <v>23</v>
      </c>
      <c r="D81" s="7"/>
      <c r="I81" s="118" t="s">
        <v>48</v>
      </c>
      <c r="J81" s="112"/>
      <c r="K81" s="79"/>
      <c r="L81" s="80"/>
      <c r="M81" s="34"/>
    </row>
    <row r="82" spans="1:13" ht="20.149999999999999" customHeight="1" x14ac:dyDescent="0.3">
      <c r="A82" s="41"/>
      <c r="C82" s="118"/>
      <c r="D82" s="118"/>
      <c r="I82" s="118" t="s">
        <v>49</v>
      </c>
      <c r="J82" s="112"/>
      <c r="K82" s="79"/>
      <c r="L82" s="80"/>
      <c r="M82" s="34"/>
    </row>
    <row r="83" spans="1:13" ht="20.149999999999999" customHeight="1" x14ac:dyDescent="0.3">
      <c r="A83" s="41"/>
      <c r="D83" s="115"/>
      <c r="I83" s="118" t="s">
        <v>45</v>
      </c>
      <c r="J83" s="119"/>
      <c r="K83" s="79"/>
      <c r="L83" s="79"/>
      <c r="M83" s="24"/>
    </row>
    <row r="84" spans="1:13" ht="20.149999999999999" customHeight="1" x14ac:dyDescent="0.3">
      <c r="A84" s="41"/>
      <c r="C84" s="120"/>
      <c r="D84" s="115"/>
      <c r="I84" s="118" t="s">
        <v>24</v>
      </c>
      <c r="J84" s="12"/>
      <c r="K84" s="79"/>
      <c r="L84" s="79"/>
      <c r="M84" s="24"/>
    </row>
    <row r="85" spans="1:13" ht="20.149999999999999" customHeight="1" x14ac:dyDescent="0.3">
      <c r="A85" s="41"/>
      <c r="D85" s="115"/>
      <c r="I85" s="118" t="s">
        <v>50</v>
      </c>
      <c r="J85" s="12"/>
      <c r="K85" s="79"/>
      <c r="L85" s="80"/>
      <c r="M85" s="34"/>
    </row>
    <row r="86" spans="1:13" ht="20.149999999999999" customHeight="1" x14ac:dyDescent="0.3">
      <c r="A86" s="41"/>
      <c r="C86" s="114"/>
      <c r="D86" s="115"/>
      <c r="F86" s="79"/>
      <c r="G86" s="79"/>
      <c r="H86" s="79"/>
      <c r="I86" s="118" t="s">
        <v>25</v>
      </c>
      <c r="J86" s="12"/>
      <c r="K86" s="79"/>
      <c r="L86" s="80"/>
      <c r="M86" s="34"/>
    </row>
    <row r="87" spans="1:13" ht="20.149999999999999" customHeight="1" x14ac:dyDescent="0.3">
      <c r="A87" s="41"/>
      <c r="C87" s="114"/>
      <c r="D87" s="115"/>
      <c r="F87" s="79"/>
      <c r="G87" s="79"/>
      <c r="H87" s="79"/>
      <c r="I87" s="118" t="s">
        <v>26</v>
      </c>
      <c r="J87" s="12"/>
      <c r="K87" s="79"/>
      <c r="L87" s="79"/>
      <c r="M87" s="24"/>
    </row>
    <row r="88" spans="1:13" ht="20.149999999999999" customHeight="1" x14ac:dyDescent="0.3">
      <c r="A88" s="41"/>
      <c r="C88" s="114"/>
      <c r="D88" s="115"/>
      <c r="F88" s="79"/>
      <c r="G88" s="79"/>
      <c r="H88" s="79"/>
      <c r="J88" s="12"/>
      <c r="K88" s="79"/>
      <c r="L88" s="79"/>
      <c r="M88" s="24"/>
    </row>
    <row r="89" spans="1:13" ht="15.75" customHeight="1" x14ac:dyDescent="0.3">
      <c r="A89" s="41"/>
      <c r="B89" s="113"/>
      <c r="C89" s="114"/>
      <c r="D89" s="115"/>
      <c r="E89" s="79"/>
      <c r="F89" s="79"/>
      <c r="G89" s="79"/>
      <c r="H89" s="79"/>
      <c r="I89" s="79"/>
      <c r="J89" s="79"/>
      <c r="K89" s="79"/>
      <c r="L89" s="80"/>
      <c r="M89" s="34"/>
    </row>
    <row r="90" spans="1:13" ht="15.75" customHeight="1" thickBot="1" x14ac:dyDescent="0.35">
      <c r="A90" s="10"/>
      <c r="B90" s="11"/>
      <c r="C90" s="25"/>
      <c r="D90" s="26"/>
      <c r="E90" s="25"/>
      <c r="F90" s="25"/>
      <c r="G90" s="25"/>
      <c r="H90" s="25"/>
      <c r="I90" s="25"/>
      <c r="J90" s="25"/>
      <c r="K90" s="25"/>
      <c r="L90" s="79"/>
      <c r="M90" s="27"/>
    </row>
  </sheetData>
  <mergeCells count="24">
    <mergeCell ref="B16:B19"/>
    <mergeCell ref="B21:B53"/>
    <mergeCell ref="B55:B69"/>
    <mergeCell ref="B78:K78"/>
    <mergeCell ref="G8:H8"/>
    <mergeCell ref="I8:J8"/>
    <mergeCell ref="A71:I71"/>
    <mergeCell ref="A76:I76"/>
    <mergeCell ref="A72:J72"/>
    <mergeCell ref="A73:J73"/>
    <mergeCell ref="A74:J74"/>
    <mergeCell ref="A75:J75"/>
    <mergeCell ref="B15:K15"/>
    <mergeCell ref="B11:K11"/>
    <mergeCell ref="G3:H3"/>
    <mergeCell ref="I3:J3"/>
    <mergeCell ref="I4:J4"/>
    <mergeCell ref="G4:H4"/>
    <mergeCell ref="G7:H7"/>
    <mergeCell ref="G6:H6"/>
    <mergeCell ref="G5:H5"/>
    <mergeCell ref="I5:J5"/>
    <mergeCell ref="I6:J6"/>
    <mergeCell ref="I7:J7"/>
  </mergeCells>
  <conditionalFormatting sqref="B7">
    <cfRule type="expression" dxfId="1" priority="2">
      <formula>ISBLANK(B7)</formula>
    </cfRule>
  </conditionalFormatting>
  <conditionalFormatting sqref="B9">
    <cfRule type="expression" dxfId="0" priority="1">
      <formula>ISBLANK(B9)</formula>
    </cfRule>
  </conditionalFormatting>
  <pageMargins left="0" right="0" top="1" bottom="0" header="0" footer="0"/>
  <pageSetup paperSize="9" scale="33" orientation="portrait" r:id="rId1"/>
  <ignoredErrors>
    <ignoredError sqref="A14" 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2AEC2A-6EA9-4FCB-9AE9-61F628857AE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MATERIAL TAKE-OFF</vt:lpstr>
      <vt:lpstr>'MATERIAL TAKE-OFF'!Print_Area</vt:lpstr>
      <vt:lpstr>SUMMARY!Print_Area</vt:lpstr>
      <vt:lpstr>'MATERIAL TAKE-OFF'!Print_Titles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2025-12-22T21:14:29Z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{452AEC2A-6EA9-4FCB-9AE9-61F628857AE3}</vt:lpwstr>
  </property>
</Properties>
</file>