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OMET\Desktop\"/>
    </mc:Choice>
  </mc:AlternateContent>
  <xr:revisionPtr revIDLastSave="0" documentId="8_{0F725B99-21C7-4B46-9A11-736C60F38AD3}" xr6:coauthVersionLast="36" xr6:coauthVersionMax="36" xr10:uidLastSave="{00000000-0000-0000-0000-000000000000}"/>
  <bookViews>
    <workbookView xWindow="-110" yWindow="-110" windowWidth="23260" windowHeight="12580" activeTab="1" xr2:uid="{00000000-000D-0000-FFFF-FFFF00000000}"/>
  </bookViews>
  <sheets>
    <sheet name="SUMMARY" sheetId="3" r:id="rId1"/>
    <sheet name="MATERIAL TAKE-OFF" sheetId="1" r:id="rId2"/>
  </sheets>
  <definedNames>
    <definedName name="_xlnm._FilterDatabase" localSheetId="1" hidden="1">'MATERIAL TAKE-OFF'!$A$10:$L$13</definedName>
    <definedName name="_xlnm.Print_Area" localSheetId="1">'MATERIAL TAKE-OFF'!$A$2:$M$523</definedName>
    <definedName name="_xlnm.Print_Area" localSheetId="0">SUMMARY!$A$1:$M$34</definedName>
    <definedName name="_xlnm.Print_Titles" localSheetId="1">'MATERIAL TAKE-OFF'!$1:$10</definedName>
  </definedNames>
  <calcPr calcId="191029"/>
  <fileRecoveryPr autoRecover="0"/>
</workbook>
</file>

<file path=xl/calcChain.xml><?xml version="1.0" encoding="utf-8"?>
<calcChain xmlns="http://schemas.openxmlformats.org/spreadsheetml/2006/main">
  <c r="L506" i="1" l="1"/>
  <c r="L505" i="1"/>
  <c r="A502" i="1" l="1"/>
  <c r="A493" i="1"/>
  <c r="A489" i="1"/>
  <c r="A485" i="1"/>
  <c r="A483" i="1"/>
  <c r="A482" i="1"/>
  <c r="A479" i="1"/>
  <c r="A475" i="1"/>
  <c r="A471" i="1"/>
  <c r="A452" i="1"/>
  <c r="A451" i="1"/>
  <c r="A437" i="1"/>
  <c r="A435" i="1"/>
  <c r="A431" i="1"/>
  <c r="A428" i="1"/>
  <c r="A417" i="1"/>
  <c r="A408" i="1"/>
  <c r="A403" i="1"/>
  <c r="A394" i="1"/>
  <c r="A389" i="1"/>
  <c r="A384" i="1"/>
  <c r="A379" i="1"/>
  <c r="A377" i="1"/>
  <c r="A373" i="1"/>
  <c r="A370" i="1"/>
  <c r="A355" i="1"/>
  <c r="A349" i="1"/>
  <c r="A348" i="1"/>
  <c r="A336" i="1"/>
  <c r="A325" i="1"/>
  <c r="A237" i="1"/>
  <c r="A230" i="1"/>
  <c r="A227" i="1"/>
  <c r="A211" i="1"/>
  <c r="A180" i="1"/>
  <c r="A107" i="1"/>
  <c r="A103" i="1"/>
  <c r="A98" i="1"/>
  <c r="A94" i="1"/>
  <c r="A54" i="1"/>
  <c r="A53" i="1"/>
  <c r="L319" i="1"/>
  <c r="K292" i="1"/>
  <c r="I292" i="1"/>
  <c r="L292" i="1" s="1"/>
  <c r="G292" i="1"/>
  <c r="K267" i="1"/>
  <c r="I267" i="1"/>
  <c r="G267" i="1"/>
  <c r="L267" i="1" s="1"/>
  <c r="K257" i="1"/>
  <c r="L257" i="1" s="1"/>
  <c r="I257" i="1"/>
  <c r="G257" i="1"/>
  <c r="K287" i="1"/>
  <c r="I287" i="1"/>
  <c r="L287" i="1" s="1"/>
  <c r="G287" i="1"/>
  <c r="K262" i="1"/>
  <c r="I262" i="1"/>
  <c r="L262" i="1" s="1"/>
  <c r="G262" i="1"/>
  <c r="K282" i="1"/>
  <c r="I282" i="1"/>
  <c r="G282" i="1"/>
  <c r="L282" i="1" s="1"/>
  <c r="K277" i="1"/>
  <c r="I277" i="1"/>
  <c r="L277" i="1" s="1"/>
  <c r="G277" i="1"/>
  <c r="K272" i="1"/>
  <c r="I272" i="1"/>
  <c r="L272" i="1" s="1"/>
  <c r="G272" i="1"/>
  <c r="L251" i="1"/>
  <c r="K251" i="1"/>
  <c r="I251" i="1"/>
  <c r="G251" i="1"/>
  <c r="K245" i="1"/>
  <c r="I245" i="1"/>
  <c r="L245" i="1" s="1"/>
  <c r="G245" i="1"/>
  <c r="K291" i="1"/>
  <c r="I291" i="1"/>
  <c r="G291" i="1"/>
  <c r="L291" i="1" s="1"/>
  <c r="K290" i="1"/>
  <c r="I290" i="1"/>
  <c r="G290" i="1"/>
  <c r="L290" i="1" s="1"/>
  <c r="K286" i="1"/>
  <c r="I286" i="1"/>
  <c r="G286" i="1"/>
  <c r="L286" i="1" s="1"/>
  <c r="K285" i="1"/>
  <c r="I285" i="1"/>
  <c r="G285" i="1"/>
  <c r="L285" i="1" s="1"/>
  <c r="K281" i="1"/>
  <c r="I281" i="1"/>
  <c r="L281" i="1" s="1"/>
  <c r="G281" i="1"/>
  <c r="L280" i="1"/>
  <c r="K280" i="1"/>
  <c r="I280" i="1"/>
  <c r="G280" i="1"/>
  <c r="K276" i="1"/>
  <c r="I276" i="1"/>
  <c r="L276" i="1" s="1"/>
  <c r="G276" i="1"/>
  <c r="K275" i="1"/>
  <c r="I275" i="1"/>
  <c r="G275" i="1"/>
  <c r="L275" i="1" s="1"/>
  <c r="K271" i="1"/>
  <c r="I271" i="1"/>
  <c r="L271" i="1" s="1"/>
  <c r="G271" i="1"/>
  <c r="K270" i="1"/>
  <c r="I270" i="1"/>
  <c r="G270" i="1"/>
  <c r="L270" i="1" s="1"/>
  <c r="K266" i="1"/>
  <c r="I266" i="1"/>
  <c r="L266" i="1" s="1"/>
  <c r="G266" i="1"/>
  <c r="K265" i="1"/>
  <c r="I265" i="1"/>
  <c r="G265" i="1"/>
  <c r="L265" i="1" s="1"/>
  <c r="L261" i="1"/>
  <c r="K261" i="1"/>
  <c r="I261" i="1"/>
  <c r="G261" i="1"/>
  <c r="K260" i="1"/>
  <c r="I260" i="1"/>
  <c r="G260" i="1"/>
  <c r="L260" i="1" s="1"/>
  <c r="K256" i="1"/>
  <c r="L256" i="1" s="1"/>
  <c r="I256" i="1"/>
  <c r="G256" i="1"/>
  <c r="L255" i="1"/>
  <c r="K255" i="1"/>
  <c r="I255" i="1"/>
  <c r="G255" i="1"/>
  <c r="K250" i="1"/>
  <c r="I250" i="1"/>
  <c r="L250" i="1" s="1"/>
  <c r="G250" i="1"/>
  <c r="K249" i="1"/>
  <c r="I249" i="1"/>
  <c r="G249" i="1"/>
  <c r="L249" i="1" s="1"/>
  <c r="K244" i="1"/>
  <c r="I244" i="1"/>
  <c r="L244" i="1" s="1"/>
  <c r="G244" i="1"/>
  <c r="K243" i="1"/>
  <c r="I243" i="1"/>
  <c r="G243" i="1"/>
  <c r="L243" i="1" s="1"/>
  <c r="K316" i="1"/>
  <c r="I316" i="1"/>
  <c r="G316" i="1"/>
  <c r="L316" i="1" s="1"/>
  <c r="L233" i="1"/>
  <c r="K229" i="1"/>
  <c r="I229" i="1"/>
  <c r="K228" i="1"/>
  <c r="I228" i="1"/>
  <c r="L228" i="1"/>
  <c r="K121" i="1"/>
  <c r="L121" i="1" s="1"/>
  <c r="I121" i="1"/>
  <c r="G121" i="1"/>
  <c r="K126" i="1"/>
  <c r="I126" i="1"/>
  <c r="G126" i="1"/>
  <c r="L126" i="1" s="1"/>
  <c r="H133" i="1"/>
  <c r="F133" i="1"/>
  <c r="K232" i="1"/>
  <c r="I232" i="1"/>
  <c r="G232" i="1"/>
  <c r="K231" i="1"/>
  <c r="I231" i="1"/>
  <c r="G231" i="1"/>
  <c r="K226" i="1"/>
  <c r="I226" i="1"/>
  <c r="G226" i="1"/>
  <c r="K225" i="1"/>
  <c r="I225" i="1"/>
  <c r="G225" i="1"/>
  <c r="K224" i="1"/>
  <c r="I224" i="1"/>
  <c r="G224" i="1"/>
  <c r="K223" i="1"/>
  <c r="I223" i="1"/>
  <c r="G223" i="1"/>
  <c r="K222" i="1"/>
  <c r="I222" i="1"/>
  <c r="G222" i="1"/>
  <c r="K221" i="1"/>
  <c r="I221" i="1"/>
  <c r="G221" i="1"/>
  <c r="K220" i="1"/>
  <c r="I220" i="1"/>
  <c r="G220" i="1"/>
  <c r="K219" i="1"/>
  <c r="I219" i="1"/>
  <c r="G219" i="1"/>
  <c r="K218" i="1"/>
  <c r="I218" i="1"/>
  <c r="G218" i="1"/>
  <c r="K217" i="1"/>
  <c r="I217" i="1"/>
  <c r="G217" i="1"/>
  <c r="K216" i="1"/>
  <c r="I216" i="1"/>
  <c r="G216" i="1"/>
  <c r="K215" i="1"/>
  <c r="I215" i="1"/>
  <c r="G215" i="1"/>
  <c r="K214" i="1"/>
  <c r="I214" i="1"/>
  <c r="G214" i="1"/>
  <c r="K213" i="1"/>
  <c r="I213" i="1"/>
  <c r="G213" i="1"/>
  <c r="K212" i="1"/>
  <c r="I212" i="1"/>
  <c r="G212" i="1"/>
  <c r="K210" i="1"/>
  <c r="I210" i="1"/>
  <c r="G210" i="1"/>
  <c r="K209" i="1"/>
  <c r="I209" i="1"/>
  <c r="G209" i="1"/>
  <c r="K208" i="1"/>
  <c r="I208" i="1"/>
  <c r="G208" i="1"/>
  <c r="K207" i="1"/>
  <c r="I207" i="1"/>
  <c r="G207" i="1"/>
  <c r="K206" i="1"/>
  <c r="I206" i="1"/>
  <c r="G206" i="1"/>
  <c r="K205" i="1"/>
  <c r="I205" i="1"/>
  <c r="G205" i="1"/>
  <c r="K204" i="1"/>
  <c r="I204" i="1"/>
  <c r="G204" i="1"/>
  <c r="K203" i="1"/>
  <c r="I203" i="1"/>
  <c r="G203" i="1"/>
  <c r="K202" i="1"/>
  <c r="I202" i="1"/>
  <c r="G202" i="1"/>
  <c r="K201" i="1"/>
  <c r="I201" i="1"/>
  <c r="G201" i="1"/>
  <c r="K200" i="1"/>
  <c r="I200" i="1"/>
  <c r="G200" i="1"/>
  <c r="K199" i="1"/>
  <c r="I199" i="1"/>
  <c r="G199" i="1"/>
  <c r="K198" i="1"/>
  <c r="I198" i="1"/>
  <c r="G198" i="1"/>
  <c r="K197" i="1"/>
  <c r="I197" i="1"/>
  <c r="G197" i="1"/>
  <c r="K196" i="1"/>
  <c r="I196" i="1"/>
  <c r="G196" i="1"/>
  <c r="K195" i="1"/>
  <c r="I195" i="1"/>
  <c r="G195" i="1"/>
  <c r="K194" i="1"/>
  <c r="I194" i="1"/>
  <c r="G194" i="1"/>
  <c r="K193" i="1"/>
  <c r="I193" i="1"/>
  <c r="G193" i="1"/>
  <c r="K192" i="1"/>
  <c r="I192" i="1"/>
  <c r="G192" i="1"/>
  <c r="K191" i="1"/>
  <c r="I191" i="1"/>
  <c r="G191" i="1"/>
  <c r="K190" i="1"/>
  <c r="I190" i="1"/>
  <c r="G190" i="1"/>
  <c r="K189" i="1"/>
  <c r="I189" i="1"/>
  <c r="G189" i="1"/>
  <c r="K188" i="1"/>
  <c r="I188" i="1"/>
  <c r="G188" i="1"/>
  <c r="K187" i="1"/>
  <c r="I187" i="1"/>
  <c r="G187" i="1"/>
  <c r="K186" i="1"/>
  <c r="I186" i="1"/>
  <c r="G186" i="1"/>
  <c r="K185" i="1"/>
  <c r="I185" i="1"/>
  <c r="G185" i="1"/>
  <c r="K184" i="1"/>
  <c r="I184" i="1"/>
  <c r="G184" i="1"/>
  <c r="K183" i="1"/>
  <c r="I183" i="1"/>
  <c r="G183" i="1"/>
  <c r="K182" i="1"/>
  <c r="I182" i="1"/>
  <c r="G182" i="1"/>
  <c r="K181" i="1"/>
  <c r="I181" i="1"/>
  <c r="G181" i="1"/>
  <c r="K180" i="1"/>
  <c r="I180" i="1"/>
  <c r="G180" i="1"/>
  <c r="K179" i="1"/>
  <c r="I179" i="1"/>
  <c r="G179" i="1"/>
  <c r="K178" i="1"/>
  <c r="I178" i="1"/>
  <c r="G178" i="1"/>
  <c r="K177" i="1"/>
  <c r="I177" i="1"/>
  <c r="G177" i="1"/>
  <c r="K176" i="1"/>
  <c r="I176" i="1"/>
  <c r="G176" i="1"/>
  <c r="A453" i="1" l="1"/>
  <c r="A454" i="1"/>
  <c r="A409" i="1"/>
  <c r="A371" i="1"/>
  <c r="A350" i="1"/>
  <c r="A337" i="1"/>
  <c r="A338" i="1" s="1"/>
  <c r="A326" i="1"/>
  <c r="A328" i="1" s="1"/>
  <c r="A327" i="1"/>
  <c r="A181" i="1"/>
  <c r="A55" i="1"/>
  <c r="A56" i="1"/>
  <c r="L229" i="1"/>
  <c r="L188" i="1"/>
  <c r="L196" i="1"/>
  <c r="L204" i="1"/>
  <c r="L213" i="1"/>
  <c r="L221" i="1"/>
  <c r="L180" i="1"/>
  <c r="L231" i="1"/>
  <c r="L176" i="1"/>
  <c r="L184" i="1"/>
  <c r="L192" i="1"/>
  <c r="L200" i="1"/>
  <c r="L208" i="1"/>
  <c r="L232" i="1"/>
  <c r="L219" i="1"/>
  <c r="L216" i="1"/>
  <c r="L224" i="1"/>
  <c r="L214" i="1"/>
  <c r="L222" i="1"/>
  <c r="L217" i="1"/>
  <c r="L225" i="1"/>
  <c r="L212" i="1"/>
  <c r="L220" i="1"/>
  <c r="L215" i="1"/>
  <c r="L223" i="1"/>
  <c r="L218" i="1"/>
  <c r="L226" i="1"/>
  <c r="L186" i="1"/>
  <c r="L194" i="1"/>
  <c r="L202" i="1"/>
  <c r="L210" i="1"/>
  <c r="L178" i="1"/>
  <c r="L181" i="1"/>
  <c r="L189" i="1"/>
  <c r="L197" i="1"/>
  <c r="L205" i="1"/>
  <c r="L179" i="1"/>
  <c r="L187" i="1"/>
  <c r="L195" i="1"/>
  <c r="L203" i="1"/>
  <c r="L182" i="1"/>
  <c r="L183" i="1"/>
  <c r="L191" i="1"/>
  <c r="L199" i="1"/>
  <c r="L207" i="1"/>
  <c r="L190" i="1"/>
  <c r="L198" i="1"/>
  <c r="L206" i="1"/>
  <c r="L177" i="1"/>
  <c r="L185" i="1"/>
  <c r="L193" i="1"/>
  <c r="L201" i="1"/>
  <c r="L209" i="1"/>
  <c r="A455" i="1" l="1"/>
  <c r="A456" i="1" s="1"/>
  <c r="A410" i="1"/>
  <c r="A411" i="1"/>
  <c r="A372" i="1"/>
  <c r="A351" i="1"/>
  <c r="A339" i="1"/>
  <c r="A340" i="1" s="1"/>
  <c r="A329" i="1"/>
  <c r="A182" i="1"/>
  <c r="A57" i="1"/>
  <c r="A457" i="1" l="1"/>
  <c r="A458" i="1" s="1"/>
  <c r="A412" i="1"/>
  <c r="A413" i="1"/>
  <c r="A374" i="1"/>
  <c r="A352" i="1"/>
  <c r="A341" i="1"/>
  <c r="A342" i="1" s="1"/>
  <c r="A331" i="1"/>
  <c r="A330" i="1"/>
  <c r="A183" i="1"/>
  <c r="A58" i="1"/>
  <c r="A459" i="1" l="1"/>
  <c r="A460" i="1"/>
  <c r="A414" i="1"/>
  <c r="A375" i="1"/>
  <c r="A353" i="1"/>
  <c r="A185" i="1"/>
  <c r="A184" i="1"/>
  <c r="A59" i="1"/>
  <c r="A461" i="1" l="1"/>
  <c r="A415" i="1"/>
  <c r="A416" i="1"/>
  <c r="A376" i="1"/>
  <c r="A378" i="1"/>
  <c r="A354" i="1"/>
  <c r="A186" i="1"/>
  <c r="A60" i="1"/>
  <c r="A61" i="1"/>
  <c r="A63" i="1" s="1"/>
  <c r="A62" i="1"/>
  <c r="A462" i="1" l="1"/>
  <c r="A418" i="1"/>
  <c r="A380" i="1"/>
  <c r="A356" i="1"/>
  <c r="A187" i="1"/>
  <c r="A64" i="1"/>
  <c r="A65" i="1"/>
  <c r="A463" i="1" l="1"/>
  <c r="A419" i="1"/>
  <c r="A420" i="1" s="1"/>
  <c r="A381" i="1"/>
  <c r="A357" i="1"/>
  <c r="A359" i="1"/>
  <c r="A358" i="1"/>
  <c r="A189" i="1"/>
  <c r="A188" i="1"/>
  <c r="A66" i="1"/>
  <c r="A464" i="1" l="1"/>
  <c r="A421" i="1"/>
  <c r="A385" i="1"/>
  <c r="A382" i="1"/>
  <c r="A383" i="1"/>
  <c r="A360" i="1"/>
  <c r="A361" i="1" s="1"/>
  <c r="A190" i="1"/>
  <c r="A67" i="1"/>
  <c r="A465" i="1" l="1"/>
  <c r="A422" i="1"/>
  <c r="A423" i="1"/>
  <c r="A386" i="1"/>
  <c r="A362" i="1"/>
  <c r="A363" i="1" s="1"/>
  <c r="A191" i="1"/>
  <c r="A192" i="1"/>
  <c r="A68" i="1"/>
  <c r="A466" i="1" l="1"/>
  <c r="A424" i="1"/>
  <c r="A387" i="1"/>
  <c r="A364" i="1"/>
  <c r="A193" i="1"/>
  <c r="A69" i="1"/>
  <c r="A467" i="1" l="1"/>
  <c r="A425" i="1"/>
  <c r="A426" i="1" s="1"/>
  <c r="A388" i="1"/>
  <c r="A194" i="1"/>
  <c r="A70" i="1"/>
  <c r="A468" i="1" l="1"/>
  <c r="A427" i="1"/>
  <c r="A429" i="1"/>
  <c r="A390" i="1"/>
  <c r="A392" i="1"/>
  <c r="A393" i="1" s="1"/>
  <c r="A391" i="1"/>
  <c r="A195" i="1"/>
  <c r="A196" i="1"/>
  <c r="A71" i="1"/>
  <c r="A469" i="1" l="1"/>
  <c r="A430" i="1"/>
  <c r="A432" i="1"/>
  <c r="A433" i="1" s="1"/>
  <c r="A395" i="1"/>
  <c r="A396" i="1" s="1"/>
  <c r="A197" i="1"/>
  <c r="A72" i="1"/>
  <c r="A470" i="1" l="1"/>
  <c r="A434" i="1"/>
  <c r="A397" i="1"/>
  <c r="A398" i="1"/>
  <c r="A198" i="1"/>
  <c r="A73" i="1"/>
  <c r="A74" i="1"/>
  <c r="A472" i="1" l="1"/>
  <c r="A473" i="1" s="1"/>
  <c r="A474" i="1" s="1"/>
  <c r="A436" i="1"/>
  <c r="A438" i="1" s="1"/>
  <c r="A199" i="1"/>
  <c r="A75" i="1"/>
  <c r="A477" i="1" l="1"/>
  <c r="A478" i="1" s="1"/>
  <c r="A480" i="1" s="1"/>
  <c r="A476" i="1"/>
  <c r="A200" i="1"/>
  <c r="A76" i="1"/>
  <c r="A481" i="1" l="1"/>
  <c r="A484" i="1" s="1"/>
  <c r="A201" i="1"/>
  <c r="A77" i="1"/>
  <c r="A78" i="1"/>
  <c r="A79" i="1"/>
  <c r="A486" i="1" l="1"/>
  <c r="A202" i="1"/>
  <c r="A203" i="1"/>
  <c r="A80" i="1"/>
  <c r="A81" i="1"/>
  <c r="A82" i="1"/>
  <c r="A487" i="1" l="1"/>
  <c r="A204" i="1"/>
  <c r="A85" i="1"/>
  <c r="A84" i="1"/>
  <c r="A83" i="1"/>
  <c r="A488" i="1" l="1"/>
  <c r="A206" i="1"/>
  <c r="A205" i="1"/>
  <c r="A87" i="1"/>
  <c r="A86" i="1"/>
  <c r="A88" i="1" s="1"/>
  <c r="A490" i="1" l="1"/>
  <c r="A491" i="1" s="1"/>
  <c r="A207" i="1"/>
  <c r="A89" i="1"/>
  <c r="A492" i="1" l="1"/>
  <c r="A494" i="1" s="1"/>
  <c r="A208" i="1"/>
  <c r="A90" i="1"/>
  <c r="A91" i="1"/>
  <c r="A495" i="1" l="1"/>
  <c r="A496" i="1"/>
  <c r="A497" i="1" s="1"/>
  <c r="A209" i="1"/>
  <c r="A92" i="1"/>
  <c r="A210" i="1" l="1"/>
  <c r="A212" i="1"/>
  <c r="A93" i="1"/>
  <c r="A213" i="1" l="1"/>
  <c r="A97" i="1"/>
  <c r="A99" i="1" s="1"/>
  <c r="A95" i="1"/>
  <c r="A96" i="1"/>
  <c r="A214" i="1" l="1"/>
  <c r="A101" i="1"/>
  <c r="A100" i="1"/>
  <c r="A215" i="1" l="1"/>
  <c r="A102" i="1"/>
  <c r="A216" i="1" l="1"/>
  <c r="A219" i="1" s="1"/>
  <c r="A217" i="1"/>
  <c r="A218" i="1" s="1"/>
  <c r="A104" i="1"/>
  <c r="A220" i="1" l="1"/>
  <c r="A221" i="1"/>
  <c r="A105" i="1"/>
  <c r="A222" i="1" l="1"/>
  <c r="A106" i="1"/>
  <c r="A108" i="1" s="1"/>
  <c r="A109" i="1" s="1"/>
  <c r="A223" i="1" l="1"/>
  <c r="A224" i="1"/>
  <c r="A225" i="1" s="1"/>
  <c r="A226" i="1" l="1"/>
  <c r="A228" i="1"/>
  <c r="A229" i="1" l="1"/>
  <c r="A231" i="1" l="1"/>
  <c r="A232" i="1" s="1"/>
  <c r="K166" i="1" l="1"/>
  <c r="I166" i="1"/>
  <c r="G166" i="1"/>
  <c r="K165" i="1"/>
  <c r="I165" i="1"/>
  <c r="G165" i="1"/>
  <c r="K168" i="1"/>
  <c r="I168" i="1"/>
  <c r="G168" i="1"/>
  <c r="L166" i="1" l="1"/>
  <c r="L165" i="1"/>
  <c r="L168" i="1"/>
  <c r="K161" i="1"/>
  <c r="I161" i="1"/>
  <c r="G161" i="1"/>
  <c r="L161" i="1" s="1"/>
  <c r="K159" i="1"/>
  <c r="I159" i="1"/>
  <c r="G159" i="1"/>
  <c r="K154" i="1"/>
  <c r="I154" i="1"/>
  <c r="G154" i="1"/>
  <c r="L154" i="1" s="1"/>
  <c r="K152" i="1"/>
  <c r="I152" i="1"/>
  <c r="G152" i="1"/>
  <c r="L159" i="1" l="1"/>
  <c r="L152" i="1"/>
  <c r="K331" i="1"/>
  <c r="I331" i="1"/>
  <c r="G331" i="1"/>
  <c r="K330" i="1"/>
  <c r="I330" i="1"/>
  <c r="G330" i="1"/>
  <c r="K329" i="1"/>
  <c r="I329" i="1"/>
  <c r="G329" i="1"/>
  <c r="K328" i="1"/>
  <c r="I328" i="1"/>
  <c r="G328" i="1"/>
  <c r="K327" i="1"/>
  <c r="I327" i="1"/>
  <c r="G327" i="1"/>
  <c r="K326" i="1"/>
  <c r="I326" i="1"/>
  <c r="G326" i="1"/>
  <c r="K325" i="1"/>
  <c r="I325" i="1"/>
  <c r="G325" i="1"/>
  <c r="K324" i="1"/>
  <c r="I324" i="1"/>
  <c r="G324" i="1"/>
  <c r="K323" i="1"/>
  <c r="I323" i="1"/>
  <c r="G323" i="1"/>
  <c r="L324" i="1" l="1"/>
  <c r="L328" i="1"/>
  <c r="L326" i="1"/>
  <c r="L329" i="1"/>
  <c r="L327" i="1"/>
  <c r="L330" i="1"/>
  <c r="L325" i="1"/>
  <c r="L323" i="1"/>
  <c r="L332" i="1" s="1"/>
  <c r="L331" i="1"/>
  <c r="K497" i="1" l="1"/>
  <c r="I497" i="1"/>
  <c r="G497" i="1"/>
  <c r="K496" i="1"/>
  <c r="I496" i="1"/>
  <c r="G496" i="1"/>
  <c r="K495" i="1"/>
  <c r="I495" i="1"/>
  <c r="G495" i="1"/>
  <c r="K494" i="1"/>
  <c r="I494" i="1"/>
  <c r="G494" i="1"/>
  <c r="K492" i="1"/>
  <c r="I492" i="1"/>
  <c r="G492" i="1"/>
  <c r="L492" i="1" s="1"/>
  <c r="K491" i="1"/>
  <c r="I491" i="1"/>
  <c r="G491" i="1"/>
  <c r="K490" i="1"/>
  <c r="I490" i="1"/>
  <c r="G490" i="1"/>
  <c r="L490" i="1" s="1"/>
  <c r="K488" i="1"/>
  <c r="I488" i="1"/>
  <c r="G488" i="1"/>
  <c r="K487" i="1"/>
  <c r="I487" i="1"/>
  <c r="G487" i="1"/>
  <c r="K486" i="1"/>
  <c r="I486" i="1"/>
  <c r="G486" i="1"/>
  <c r="K484" i="1"/>
  <c r="I484" i="1"/>
  <c r="G484" i="1"/>
  <c r="K481" i="1"/>
  <c r="I481" i="1"/>
  <c r="G481" i="1"/>
  <c r="K480" i="1"/>
  <c r="I480" i="1"/>
  <c r="G480" i="1"/>
  <c r="L480" i="1" s="1"/>
  <c r="K478" i="1"/>
  <c r="I478" i="1"/>
  <c r="G478" i="1"/>
  <c r="K477" i="1"/>
  <c r="I477" i="1"/>
  <c r="G477" i="1"/>
  <c r="L477" i="1" s="1"/>
  <c r="K476" i="1"/>
  <c r="I476" i="1"/>
  <c r="G476" i="1"/>
  <c r="L476" i="1" s="1"/>
  <c r="K474" i="1"/>
  <c r="I474" i="1"/>
  <c r="G474" i="1"/>
  <c r="K473" i="1"/>
  <c r="I473" i="1"/>
  <c r="G473" i="1"/>
  <c r="L473" i="1" s="1"/>
  <c r="K472" i="1"/>
  <c r="I472" i="1"/>
  <c r="G472" i="1"/>
  <c r="K470" i="1"/>
  <c r="I470" i="1"/>
  <c r="G470" i="1"/>
  <c r="L470" i="1" s="1"/>
  <c r="K469" i="1"/>
  <c r="I469" i="1"/>
  <c r="G469" i="1"/>
  <c r="L469" i="1" s="1"/>
  <c r="K468" i="1"/>
  <c r="I468" i="1"/>
  <c r="G468" i="1"/>
  <c r="K467" i="1"/>
  <c r="I467" i="1"/>
  <c r="G467" i="1"/>
  <c r="K466" i="1"/>
  <c r="I466" i="1"/>
  <c r="G466" i="1"/>
  <c r="K465" i="1"/>
  <c r="I465" i="1"/>
  <c r="G465" i="1"/>
  <c r="K464" i="1"/>
  <c r="I464" i="1"/>
  <c r="G464" i="1"/>
  <c r="K463" i="1"/>
  <c r="I463" i="1"/>
  <c r="G463" i="1"/>
  <c r="K462" i="1"/>
  <c r="I462" i="1"/>
  <c r="G462" i="1"/>
  <c r="L462" i="1" s="1"/>
  <c r="K461" i="1"/>
  <c r="I461" i="1"/>
  <c r="G461" i="1"/>
  <c r="L461" i="1" s="1"/>
  <c r="K460" i="1"/>
  <c r="I460" i="1"/>
  <c r="G460" i="1"/>
  <c r="K459" i="1"/>
  <c r="I459" i="1"/>
  <c r="G459" i="1"/>
  <c r="L459" i="1" s="1"/>
  <c r="K458" i="1"/>
  <c r="I458" i="1"/>
  <c r="G458" i="1"/>
  <c r="L458" i="1" s="1"/>
  <c r="K457" i="1"/>
  <c r="I457" i="1"/>
  <c r="G457" i="1"/>
  <c r="K456" i="1"/>
  <c r="I456" i="1"/>
  <c r="G456" i="1"/>
  <c r="L456" i="1" s="1"/>
  <c r="K455" i="1"/>
  <c r="I455" i="1"/>
  <c r="L455" i="1" s="1"/>
  <c r="G455" i="1"/>
  <c r="K454" i="1"/>
  <c r="I454" i="1"/>
  <c r="G454" i="1"/>
  <c r="K453" i="1"/>
  <c r="I453" i="1"/>
  <c r="G453" i="1"/>
  <c r="L453" i="1" s="1"/>
  <c r="K452" i="1"/>
  <c r="I452" i="1"/>
  <c r="G452" i="1"/>
  <c r="K451" i="1"/>
  <c r="I451" i="1"/>
  <c r="G451" i="1"/>
  <c r="L451" i="1" s="1"/>
  <c r="K450" i="1"/>
  <c r="I450" i="1"/>
  <c r="G450" i="1"/>
  <c r="K449" i="1"/>
  <c r="I449" i="1"/>
  <c r="G449" i="1"/>
  <c r="K35" i="1"/>
  <c r="I35" i="1"/>
  <c r="G35" i="1"/>
  <c r="L449" i="1" l="1"/>
  <c r="L491" i="1"/>
  <c r="L463" i="1"/>
  <c r="L474" i="1"/>
  <c r="L484" i="1"/>
  <c r="L472" i="1"/>
  <c r="L35" i="1"/>
  <c r="L454" i="1"/>
  <c r="L467" i="1"/>
  <c r="L496" i="1"/>
  <c r="L452" i="1"/>
  <c r="L465" i="1"/>
  <c r="L481" i="1"/>
  <c r="L494" i="1"/>
  <c r="L457" i="1"/>
  <c r="L468" i="1"/>
  <c r="L487" i="1"/>
  <c r="L497" i="1"/>
  <c r="L460" i="1"/>
  <c r="L478" i="1"/>
  <c r="L450" i="1"/>
  <c r="L466" i="1"/>
  <c r="L488" i="1"/>
  <c r="L464" i="1"/>
  <c r="L486" i="1"/>
  <c r="L495" i="1"/>
  <c r="K342" i="1" l="1"/>
  <c r="I342" i="1"/>
  <c r="G342" i="1"/>
  <c r="K341" i="1"/>
  <c r="I341" i="1"/>
  <c r="G341" i="1"/>
  <c r="K340" i="1"/>
  <c r="I340" i="1"/>
  <c r="G340" i="1"/>
  <c r="K339" i="1"/>
  <c r="I339" i="1"/>
  <c r="G339" i="1"/>
  <c r="K338" i="1"/>
  <c r="I338" i="1"/>
  <c r="G338" i="1"/>
  <c r="K337" i="1"/>
  <c r="I337" i="1"/>
  <c r="G337" i="1"/>
  <c r="K336" i="1"/>
  <c r="I336" i="1"/>
  <c r="G336" i="1"/>
  <c r="L336" i="1" s="1"/>
  <c r="L338" i="1" l="1"/>
  <c r="L337" i="1"/>
  <c r="L340" i="1"/>
  <c r="L342" i="1"/>
  <c r="L341" i="1"/>
  <c r="L339" i="1"/>
  <c r="D109" i="1"/>
  <c r="K108" i="1"/>
  <c r="I108" i="1"/>
  <c r="G108" i="1"/>
  <c r="D106" i="1"/>
  <c r="D104" i="1"/>
  <c r="D105" i="1" s="1"/>
  <c r="D102" i="1"/>
  <c r="D101" i="1"/>
  <c r="G101" i="1" s="1"/>
  <c r="D100" i="1"/>
  <c r="I100" i="1" s="1"/>
  <c r="K99" i="1"/>
  <c r="I99" i="1"/>
  <c r="G99" i="1"/>
  <c r="D97" i="1"/>
  <c r="D96" i="1"/>
  <c r="K95" i="1"/>
  <c r="I95" i="1"/>
  <c r="G95" i="1"/>
  <c r="D93" i="1"/>
  <c r="D92" i="1"/>
  <c r="I92" i="1" s="1"/>
  <c r="K91" i="1"/>
  <c r="I91" i="1"/>
  <c r="G91" i="1"/>
  <c r="D90" i="1"/>
  <c r="K90" i="1" s="1"/>
  <c r="D89" i="1"/>
  <c r="K88" i="1"/>
  <c r="I88" i="1"/>
  <c r="G88" i="1"/>
  <c r="D87" i="1"/>
  <c r="D86" i="1"/>
  <c r="K85" i="1"/>
  <c r="I85" i="1"/>
  <c r="G85" i="1"/>
  <c r="D84" i="1"/>
  <c r="D83" i="1"/>
  <c r="K83" i="1" s="1"/>
  <c r="K82" i="1"/>
  <c r="I82" i="1"/>
  <c r="G82" i="1"/>
  <c r="D81" i="1"/>
  <c r="G81" i="1" s="1"/>
  <c r="D80" i="1"/>
  <c r="G80" i="1" s="1"/>
  <c r="K79" i="1"/>
  <c r="I79" i="1"/>
  <c r="G79" i="1"/>
  <c r="D78" i="1"/>
  <c r="I78" i="1" s="1"/>
  <c r="D77" i="1"/>
  <c r="K77" i="1" s="1"/>
  <c r="K76" i="1"/>
  <c r="I76" i="1"/>
  <c r="G76" i="1"/>
  <c r="D75" i="1"/>
  <c r="G75" i="1" s="1"/>
  <c r="D74" i="1"/>
  <c r="K73" i="1"/>
  <c r="I73" i="1"/>
  <c r="G73" i="1"/>
  <c r="D72" i="1"/>
  <c r="G72" i="1" s="1"/>
  <c r="D71" i="1"/>
  <c r="K70" i="1"/>
  <c r="I70" i="1"/>
  <c r="G70" i="1"/>
  <c r="D69" i="1"/>
  <c r="K69" i="1" s="1"/>
  <c r="D68" i="1"/>
  <c r="G68" i="1" s="1"/>
  <c r="K67" i="1"/>
  <c r="I67" i="1"/>
  <c r="G67" i="1"/>
  <c r="D66" i="1"/>
  <c r="I66" i="1" s="1"/>
  <c r="D65" i="1"/>
  <c r="K65" i="1" s="1"/>
  <c r="K64" i="1"/>
  <c r="I64" i="1"/>
  <c r="G64" i="1"/>
  <c r="D63" i="1"/>
  <c r="K63" i="1" s="1"/>
  <c r="D62" i="1"/>
  <c r="I62" i="1" s="1"/>
  <c r="K61" i="1"/>
  <c r="I61" i="1"/>
  <c r="G61" i="1"/>
  <c r="D60" i="1"/>
  <c r="K60" i="1" s="1"/>
  <c r="D59" i="1"/>
  <c r="K59" i="1" s="1"/>
  <c r="K58" i="1"/>
  <c r="I58" i="1"/>
  <c r="G58" i="1"/>
  <c r="D57" i="1"/>
  <c r="K57" i="1" s="1"/>
  <c r="D56" i="1"/>
  <c r="G56" i="1" s="1"/>
  <c r="K55" i="1"/>
  <c r="I55" i="1"/>
  <c r="G55" i="1"/>
  <c r="D54" i="1"/>
  <c r="I54" i="1" s="1"/>
  <c r="D53" i="1"/>
  <c r="K53" i="1" s="1"/>
  <c r="K52" i="1"/>
  <c r="I52" i="1"/>
  <c r="G52" i="1"/>
  <c r="A110" i="1"/>
  <c r="A51" i="1"/>
  <c r="A50" i="1"/>
  <c r="K438" i="1"/>
  <c r="I438" i="1"/>
  <c r="G438" i="1"/>
  <c r="K436" i="1"/>
  <c r="I436" i="1"/>
  <c r="G436" i="1"/>
  <c r="K434" i="1"/>
  <c r="I434" i="1"/>
  <c r="G434" i="1"/>
  <c r="K433" i="1"/>
  <c r="I433" i="1"/>
  <c r="G433" i="1"/>
  <c r="K432" i="1"/>
  <c r="I432" i="1"/>
  <c r="G432" i="1"/>
  <c r="K430" i="1"/>
  <c r="I430" i="1"/>
  <c r="G430" i="1"/>
  <c r="K429" i="1"/>
  <c r="I429" i="1"/>
  <c r="G429" i="1"/>
  <c r="K427" i="1"/>
  <c r="I427" i="1"/>
  <c r="G427" i="1"/>
  <c r="K426" i="1"/>
  <c r="I426" i="1"/>
  <c r="G426" i="1"/>
  <c r="K425" i="1"/>
  <c r="I425" i="1"/>
  <c r="G425" i="1"/>
  <c r="K424" i="1"/>
  <c r="I424" i="1"/>
  <c r="G424" i="1"/>
  <c r="K423" i="1"/>
  <c r="I423" i="1"/>
  <c r="G423" i="1"/>
  <c r="K422" i="1"/>
  <c r="I422" i="1"/>
  <c r="G422" i="1"/>
  <c r="K421" i="1"/>
  <c r="I421" i="1"/>
  <c r="G421" i="1"/>
  <c r="K420" i="1"/>
  <c r="I420" i="1"/>
  <c r="G420" i="1"/>
  <c r="K419" i="1"/>
  <c r="I419" i="1"/>
  <c r="G419" i="1"/>
  <c r="K418" i="1"/>
  <c r="I418" i="1"/>
  <c r="G418" i="1"/>
  <c r="K416" i="1"/>
  <c r="I416" i="1"/>
  <c r="G416" i="1"/>
  <c r="K415" i="1"/>
  <c r="I415" i="1"/>
  <c r="G415" i="1"/>
  <c r="K414" i="1"/>
  <c r="I414" i="1"/>
  <c r="G414" i="1"/>
  <c r="K413" i="1"/>
  <c r="I413" i="1"/>
  <c r="G413" i="1"/>
  <c r="K412" i="1"/>
  <c r="I412" i="1"/>
  <c r="G412" i="1"/>
  <c r="K411" i="1"/>
  <c r="I411" i="1"/>
  <c r="G411" i="1"/>
  <c r="K410" i="1"/>
  <c r="I410" i="1"/>
  <c r="G410" i="1"/>
  <c r="K409" i="1"/>
  <c r="I409" i="1"/>
  <c r="G409" i="1"/>
  <c r="K408" i="1"/>
  <c r="I408" i="1"/>
  <c r="G408" i="1"/>
  <c r="K398" i="1"/>
  <c r="I398" i="1"/>
  <c r="G398" i="1"/>
  <c r="K397" i="1"/>
  <c r="I397" i="1"/>
  <c r="G397" i="1"/>
  <c r="K396" i="1"/>
  <c r="I396" i="1"/>
  <c r="G396" i="1"/>
  <c r="K395" i="1"/>
  <c r="I395" i="1"/>
  <c r="G395" i="1"/>
  <c r="K393" i="1"/>
  <c r="I393" i="1"/>
  <c r="G393" i="1"/>
  <c r="K392" i="1"/>
  <c r="I392" i="1"/>
  <c r="G392" i="1"/>
  <c r="K391" i="1"/>
  <c r="I391" i="1"/>
  <c r="G391" i="1"/>
  <c r="K390" i="1"/>
  <c r="I390" i="1"/>
  <c r="G390" i="1"/>
  <c r="K388" i="1"/>
  <c r="I388" i="1"/>
  <c r="G388" i="1"/>
  <c r="K387" i="1"/>
  <c r="I387" i="1"/>
  <c r="G387" i="1"/>
  <c r="K386" i="1"/>
  <c r="I386" i="1"/>
  <c r="G386" i="1"/>
  <c r="K385" i="1"/>
  <c r="I385" i="1"/>
  <c r="G385" i="1"/>
  <c r="K383" i="1"/>
  <c r="I383" i="1"/>
  <c r="G383" i="1"/>
  <c r="K382" i="1"/>
  <c r="I382" i="1"/>
  <c r="G382" i="1"/>
  <c r="K381" i="1"/>
  <c r="I381" i="1"/>
  <c r="G381" i="1"/>
  <c r="K380" i="1"/>
  <c r="I380" i="1"/>
  <c r="G380" i="1"/>
  <c r="K378" i="1"/>
  <c r="I378" i="1"/>
  <c r="G378" i="1"/>
  <c r="K376" i="1"/>
  <c r="I376" i="1"/>
  <c r="G376" i="1"/>
  <c r="K375" i="1"/>
  <c r="I375" i="1"/>
  <c r="G375" i="1"/>
  <c r="K374" i="1"/>
  <c r="I374" i="1"/>
  <c r="G374" i="1"/>
  <c r="K372" i="1"/>
  <c r="I372" i="1"/>
  <c r="G372" i="1"/>
  <c r="K371" i="1"/>
  <c r="I371" i="1"/>
  <c r="G371" i="1"/>
  <c r="K370" i="1"/>
  <c r="I370" i="1"/>
  <c r="G370" i="1"/>
  <c r="K369" i="1"/>
  <c r="I369" i="1"/>
  <c r="G369" i="1"/>
  <c r="L61" i="1" l="1"/>
  <c r="L73" i="1"/>
  <c r="I75" i="1"/>
  <c r="K75" i="1"/>
  <c r="L70" i="1"/>
  <c r="L88" i="1"/>
  <c r="I72" i="1"/>
  <c r="L52" i="1"/>
  <c r="G69" i="1"/>
  <c r="K72" i="1"/>
  <c r="G57" i="1"/>
  <c r="I104" i="1"/>
  <c r="K78" i="1"/>
  <c r="L99" i="1"/>
  <c r="K104" i="1"/>
  <c r="L76" i="1"/>
  <c r="I60" i="1"/>
  <c r="G63" i="1"/>
  <c r="L67" i="1"/>
  <c r="L95" i="1"/>
  <c r="L108" i="1"/>
  <c r="I63" i="1"/>
  <c r="L58" i="1"/>
  <c r="L64" i="1"/>
  <c r="L55" i="1"/>
  <c r="G78" i="1"/>
  <c r="G54" i="1"/>
  <c r="G66" i="1"/>
  <c r="L79" i="1"/>
  <c r="L82" i="1"/>
  <c r="G97" i="1"/>
  <c r="G100" i="1"/>
  <c r="K54" i="1"/>
  <c r="K97" i="1"/>
  <c r="K66" i="1"/>
  <c r="L370" i="1"/>
  <c r="L381" i="1"/>
  <c r="G84" i="1"/>
  <c r="G87" i="1"/>
  <c r="I101" i="1"/>
  <c r="I97" i="1"/>
  <c r="I84" i="1"/>
  <c r="I87" i="1"/>
  <c r="G90" i="1"/>
  <c r="K101" i="1"/>
  <c r="K84" i="1"/>
  <c r="K87" i="1"/>
  <c r="L91" i="1"/>
  <c r="I53" i="1"/>
  <c r="G60" i="1"/>
  <c r="I65" i="1"/>
  <c r="L75" i="1"/>
  <c r="L85" i="1"/>
  <c r="I105" i="1"/>
  <c r="G105" i="1"/>
  <c r="K105" i="1"/>
  <c r="I74" i="1"/>
  <c r="I56" i="1"/>
  <c r="I68" i="1"/>
  <c r="I80" i="1"/>
  <c r="G53" i="1"/>
  <c r="K56" i="1"/>
  <c r="G65" i="1"/>
  <c r="K68" i="1"/>
  <c r="G77" i="1"/>
  <c r="K80" i="1"/>
  <c r="G89" i="1"/>
  <c r="K92" i="1"/>
  <c r="I89" i="1"/>
  <c r="G104" i="1"/>
  <c r="L104" i="1" s="1"/>
  <c r="I77" i="1"/>
  <c r="G62" i="1"/>
  <c r="G74" i="1"/>
  <c r="G86" i="1"/>
  <c r="K89" i="1"/>
  <c r="G106" i="1"/>
  <c r="I86" i="1"/>
  <c r="G93" i="1"/>
  <c r="I57" i="1"/>
  <c r="L57" i="1" s="1"/>
  <c r="G59" i="1"/>
  <c r="K62" i="1"/>
  <c r="I69" i="1"/>
  <c r="G71" i="1"/>
  <c r="K74" i="1"/>
  <c r="I81" i="1"/>
  <c r="G83" i="1"/>
  <c r="K86" i="1"/>
  <c r="I93" i="1"/>
  <c r="G96" i="1"/>
  <c r="K100" i="1"/>
  <c r="G102" i="1"/>
  <c r="I106" i="1"/>
  <c r="G109" i="1"/>
  <c r="I59" i="1"/>
  <c r="I71" i="1"/>
  <c r="K93" i="1"/>
  <c r="I96" i="1"/>
  <c r="I102" i="1"/>
  <c r="K106" i="1"/>
  <c r="I109" i="1"/>
  <c r="K81" i="1"/>
  <c r="I83" i="1"/>
  <c r="K71" i="1"/>
  <c r="I90" i="1"/>
  <c r="G92" i="1"/>
  <c r="K96" i="1"/>
  <c r="K102" i="1"/>
  <c r="K109" i="1"/>
  <c r="L415" i="1"/>
  <c r="L424" i="1"/>
  <c r="L434" i="1"/>
  <c r="L410" i="1"/>
  <c r="L419" i="1"/>
  <c r="L427" i="1"/>
  <c r="L369" i="1"/>
  <c r="L380" i="1"/>
  <c r="L390" i="1"/>
  <c r="L408" i="1"/>
  <c r="L416" i="1"/>
  <c r="L425" i="1"/>
  <c r="L436" i="1"/>
  <c r="L375" i="1"/>
  <c r="L386" i="1"/>
  <c r="L388" i="1"/>
  <c r="L393" i="1"/>
  <c r="L411" i="1"/>
  <c r="L420" i="1"/>
  <c r="L429" i="1"/>
  <c r="L383" i="1"/>
  <c r="L387" i="1"/>
  <c r="L397" i="1"/>
  <c r="L414" i="1"/>
  <c r="L423" i="1"/>
  <c r="L433" i="1"/>
  <c r="L372" i="1"/>
  <c r="L396" i="1"/>
  <c r="L413" i="1"/>
  <c r="L422" i="1"/>
  <c r="L432" i="1"/>
  <c r="L378" i="1"/>
  <c r="L409" i="1"/>
  <c r="L418" i="1"/>
  <c r="L426" i="1"/>
  <c r="L438" i="1"/>
  <c r="L391" i="1"/>
  <c r="L412" i="1"/>
  <c r="L421" i="1"/>
  <c r="L430" i="1"/>
  <c r="L385" i="1"/>
  <c r="L382" i="1"/>
  <c r="L376" i="1"/>
  <c r="L374" i="1"/>
  <c r="L395" i="1"/>
  <c r="L371" i="1"/>
  <c r="L392" i="1"/>
  <c r="L398" i="1"/>
  <c r="L72" i="1" l="1"/>
  <c r="L60" i="1"/>
  <c r="L84" i="1"/>
  <c r="L101" i="1"/>
  <c r="L89" i="1"/>
  <c r="L69" i="1"/>
  <c r="L56" i="1"/>
  <c r="L92" i="1"/>
  <c r="L62" i="1"/>
  <c r="L74" i="1"/>
  <c r="L59" i="1"/>
  <c r="L78" i="1"/>
  <c r="L71" i="1"/>
  <c r="L109" i="1"/>
  <c r="L66" i="1"/>
  <c r="L63" i="1"/>
  <c r="L54" i="1"/>
  <c r="L100" i="1"/>
  <c r="L96" i="1"/>
  <c r="L87" i="1"/>
  <c r="L97" i="1"/>
  <c r="L90" i="1"/>
  <c r="L68" i="1"/>
  <c r="L83" i="1"/>
  <c r="L93" i="1"/>
  <c r="L65" i="1"/>
  <c r="L81" i="1"/>
  <c r="L86" i="1"/>
  <c r="L105" i="1"/>
  <c r="L106" i="1"/>
  <c r="L53" i="1"/>
  <c r="L110" i="1" s="1"/>
  <c r="C14" i="3" s="1"/>
  <c r="D14" i="3" s="1"/>
  <c r="L102" i="1"/>
  <c r="L80" i="1"/>
  <c r="L77" i="1"/>
  <c r="D28" i="1" l="1"/>
  <c r="D27" i="1"/>
  <c r="D26" i="1"/>
  <c r="D25" i="1"/>
  <c r="D24" i="1"/>
  <c r="D23" i="1"/>
  <c r="K444" i="1" l="1"/>
  <c r="I444" i="1"/>
  <c r="G444" i="1"/>
  <c r="L444" i="1" s="1"/>
  <c r="D44" i="1"/>
  <c r="D41" i="1"/>
  <c r="A288" i="1" l="1"/>
  <c r="A283" i="1"/>
  <c r="A278" i="1"/>
  <c r="A273" i="1"/>
  <c r="A268" i="1"/>
  <c r="A263" i="1"/>
  <c r="A258" i="1"/>
  <c r="A253" i="1"/>
  <c r="A247" i="1"/>
  <c r="A241" i="1"/>
  <c r="D292" i="1"/>
  <c r="D291" i="1"/>
  <c r="D290" i="1"/>
  <c r="D287" i="1"/>
  <c r="D286" i="1"/>
  <c r="D285" i="1"/>
  <c r="D282" i="1"/>
  <c r="D281" i="1"/>
  <c r="D280" i="1"/>
  <c r="D277" i="1"/>
  <c r="D276" i="1"/>
  <c r="D275" i="1"/>
  <c r="D272" i="1"/>
  <c r="D271" i="1"/>
  <c r="D270" i="1"/>
  <c r="D267" i="1"/>
  <c r="D266" i="1"/>
  <c r="D265" i="1"/>
  <c r="D262" i="1"/>
  <c r="D261" i="1"/>
  <c r="D260" i="1"/>
  <c r="D257" i="1"/>
  <c r="D256" i="1"/>
  <c r="D255" i="1"/>
  <c r="D252" i="1"/>
  <c r="K252" i="1" s="1"/>
  <c r="D251" i="1"/>
  <c r="D250" i="1"/>
  <c r="D249" i="1"/>
  <c r="D246" i="1"/>
  <c r="K246" i="1" s="1"/>
  <c r="D245" i="1"/>
  <c r="D244" i="1"/>
  <c r="D243" i="1"/>
  <c r="D240" i="1"/>
  <c r="K240" i="1" s="1"/>
  <c r="D239" i="1"/>
  <c r="G239" i="1" s="1"/>
  <c r="D238" i="1"/>
  <c r="I238" i="1" s="1"/>
  <c r="A445" i="1"/>
  <c r="K443" i="1"/>
  <c r="I443" i="1"/>
  <c r="A442" i="1"/>
  <c r="A441" i="1"/>
  <c r="I239" i="1" l="1"/>
  <c r="I246" i="1"/>
  <c r="G246" i="1"/>
  <c r="K239" i="1"/>
  <c r="G238" i="1"/>
  <c r="G240" i="1"/>
  <c r="G252" i="1"/>
  <c r="K238" i="1"/>
  <c r="I240" i="1"/>
  <c r="I252" i="1"/>
  <c r="L443" i="1"/>
  <c r="L239" i="1" l="1"/>
  <c r="L445" i="1"/>
  <c r="C26" i="3" s="1"/>
  <c r="L240" i="1"/>
  <c r="L246" i="1"/>
  <c r="L252" i="1"/>
  <c r="L238" i="1"/>
  <c r="A347" i="1"/>
  <c r="A317" i="1"/>
  <c r="A314" i="1"/>
  <c r="A312" i="1"/>
  <c r="A310" i="1"/>
  <c r="A308" i="1"/>
  <c r="A307" i="1"/>
  <c r="A305" i="1"/>
  <c r="A301" i="1"/>
  <c r="A299" i="1"/>
  <c r="A167" i="1"/>
  <c r="A164" i="1"/>
  <c r="A162" i="1"/>
  <c r="A160" i="1"/>
  <c r="A158" i="1"/>
  <c r="A153" i="1"/>
  <c r="A143" i="1"/>
  <c r="A140" i="1"/>
  <c r="A137" i="1"/>
  <c r="A134" i="1"/>
  <c r="A132" i="1"/>
  <c r="A124" i="1"/>
  <c r="A122" i="1"/>
  <c r="A119" i="1"/>
  <c r="A116" i="1"/>
  <c r="A45" i="1"/>
  <c r="A43" i="1"/>
  <c r="A34" i="1"/>
  <c r="K502" i="1"/>
  <c r="I502" i="1"/>
  <c r="G502" i="1"/>
  <c r="K128" i="1"/>
  <c r="I128" i="1"/>
  <c r="G128" i="1"/>
  <c r="K127" i="1"/>
  <c r="I127" i="1"/>
  <c r="G127" i="1"/>
  <c r="K125" i="1"/>
  <c r="I125" i="1"/>
  <c r="G125" i="1"/>
  <c r="K123" i="1"/>
  <c r="I123" i="1"/>
  <c r="G123" i="1"/>
  <c r="K120" i="1"/>
  <c r="I120" i="1"/>
  <c r="G120" i="1"/>
  <c r="K36" i="1"/>
  <c r="I36" i="1"/>
  <c r="G36" i="1"/>
  <c r="L502" i="1" l="1"/>
  <c r="L503" i="1" s="1"/>
  <c r="C28" i="3" s="1"/>
  <c r="D26" i="3"/>
  <c r="L127" i="1"/>
  <c r="L120" i="1"/>
  <c r="L125" i="1"/>
  <c r="L123" i="1"/>
  <c r="L128" i="1"/>
  <c r="L36" i="1"/>
  <c r="L498" i="1" l="1"/>
  <c r="C27" i="3" s="1"/>
  <c r="K403" i="1"/>
  <c r="I403" i="1"/>
  <c r="G403" i="1"/>
  <c r="K354" i="1"/>
  <c r="I354" i="1"/>
  <c r="G354" i="1"/>
  <c r="K364" i="1"/>
  <c r="I364" i="1"/>
  <c r="G364" i="1"/>
  <c r="K363" i="1"/>
  <c r="I363" i="1"/>
  <c r="G363" i="1"/>
  <c r="K362" i="1"/>
  <c r="I362" i="1"/>
  <c r="G362" i="1"/>
  <c r="K361" i="1"/>
  <c r="I361" i="1"/>
  <c r="G361" i="1"/>
  <c r="K360" i="1"/>
  <c r="I360" i="1"/>
  <c r="G360" i="1"/>
  <c r="K359" i="1"/>
  <c r="I359" i="1"/>
  <c r="G359" i="1"/>
  <c r="K358" i="1"/>
  <c r="I358" i="1"/>
  <c r="G358" i="1"/>
  <c r="K357" i="1"/>
  <c r="I357" i="1"/>
  <c r="G357" i="1"/>
  <c r="K356" i="1"/>
  <c r="I356" i="1"/>
  <c r="G356" i="1"/>
  <c r="K353" i="1"/>
  <c r="I353" i="1"/>
  <c r="G353" i="1"/>
  <c r="K352" i="1"/>
  <c r="I352" i="1"/>
  <c r="G352" i="1"/>
  <c r="K351" i="1"/>
  <c r="I351" i="1"/>
  <c r="G351" i="1"/>
  <c r="K350" i="1"/>
  <c r="I350" i="1"/>
  <c r="G350" i="1"/>
  <c r="K349" i="1"/>
  <c r="I349" i="1"/>
  <c r="G349" i="1"/>
  <c r="K348" i="1"/>
  <c r="I348" i="1"/>
  <c r="G348" i="1"/>
  <c r="K318" i="1"/>
  <c r="I318" i="1"/>
  <c r="G318" i="1"/>
  <c r="K315" i="1"/>
  <c r="I315" i="1"/>
  <c r="G315" i="1"/>
  <c r="K313" i="1"/>
  <c r="I313" i="1"/>
  <c r="G313" i="1"/>
  <c r="K309" i="1"/>
  <c r="I309" i="1"/>
  <c r="G309" i="1"/>
  <c r="K311" i="1"/>
  <c r="I311" i="1"/>
  <c r="G311" i="1"/>
  <c r="K306" i="1"/>
  <c r="I306" i="1"/>
  <c r="G306" i="1"/>
  <c r="K304" i="1"/>
  <c r="I304" i="1"/>
  <c r="G304" i="1"/>
  <c r="K303" i="1"/>
  <c r="I303" i="1"/>
  <c r="G303" i="1"/>
  <c r="K300" i="1"/>
  <c r="I300" i="1"/>
  <c r="G300" i="1"/>
  <c r="K298" i="1"/>
  <c r="I298" i="1"/>
  <c r="G298" i="1"/>
  <c r="K297" i="1"/>
  <c r="I297" i="1"/>
  <c r="G297" i="1"/>
  <c r="K296" i="1"/>
  <c r="I296" i="1"/>
  <c r="G296" i="1"/>
  <c r="K295" i="1"/>
  <c r="I295" i="1"/>
  <c r="G295" i="1"/>
  <c r="K142" i="1"/>
  <c r="I142" i="1"/>
  <c r="G142" i="1"/>
  <c r="K141" i="1"/>
  <c r="I141" i="1"/>
  <c r="G141" i="1"/>
  <c r="K171" i="1"/>
  <c r="I171" i="1"/>
  <c r="G171" i="1"/>
  <c r="K170" i="1"/>
  <c r="I170" i="1"/>
  <c r="G170" i="1"/>
  <c r="K169" i="1"/>
  <c r="I169" i="1"/>
  <c r="G169" i="1"/>
  <c r="D163" i="1"/>
  <c r="K157" i="1"/>
  <c r="I157" i="1"/>
  <c r="G157" i="1"/>
  <c r="K156" i="1"/>
  <c r="I156" i="1"/>
  <c r="G156" i="1"/>
  <c r="K155" i="1"/>
  <c r="I155" i="1"/>
  <c r="G155" i="1"/>
  <c r="D146" i="1"/>
  <c r="G146" i="1" s="1"/>
  <c r="K145" i="1"/>
  <c r="I145" i="1"/>
  <c r="G145" i="1"/>
  <c r="K144" i="1"/>
  <c r="I144" i="1"/>
  <c r="G144" i="1"/>
  <c r="D138" i="1"/>
  <c r="G138" i="1" s="1"/>
  <c r="D139" i="1"/>
  <c r="K139" i="1" s="1"/>
  <c r="K136" i="1"/>
  <c r="I136" i="1"/>
  <c r="G136" i="1"/>
  <c r="D133" i="1"/>
  <c r="D118" i="1"/>
  <c r="K118" i="1" s="1"/>
  <c r="D117" i="1"/>
  <c r="D115" i="1"/>
  <c r="I115" i="1" s="1"/>
  <c r="D114" i="1"/>
  <c r="K44" i="1"/>
  <c r="I44" i="1"/>
  <c r="G44" i="1"/>
  <c r="K47" i="1"/>
  <c r="I47" i="1"/>
  <c r="G47" i="1"/>
  <c r="K46" i="1"/>
  <c r="I46" i="1"/>
  <c r="G46" i="1"/>
  <c r="K42" i="1"/>
  <c r="I42" i="1"/>
  <c r="G42" i="1"/>
  <c r="K33" i="1"/>
  <c r="I33" i="1"/>
  <c r="G33" i="1"/>
  <c r="K32" i="1"/>
  <c r="I32" i="1"/>
  <c r="G32" i="1"/>
  <c r="K31" i="1"/>
  <c r="I31" i="1"/>
  <c r="G31" i="1"/>
  <c r="K30" i="1"/>
  <c r="I30" i="1"/>
  <c r="G30" i="1"/>
  <c r="K29" i="1"/>
  <c r="I29" i="1"/>
  <c r="G29" i="1"/>
  <c r="K28" i="1"/>
  <c r="I28" i="1"/>
  <c r="G28" i="1"/>
  <c r="K27" i="1"/>
  <c r="I27" i="1"/>
  <c r="G27" i="1"/>
  <c r="K26" i="1"/>
  <c r="I26" i="1"/>
  <c r="G26" i="1"/>
  <c r="K25" i="1"/>
  <c r="I25" i="1"/>
  <c r="G25" i="1"/>
  <c r="K24" i="1"/>
  <c r="I24" i="1"/>
  <c r="G24" i="1"/>
  <c r="K23" i="1"/>
  <c r="I23" i="1"/>
  <c r="G23" i="1"/>
  <c r="K22" i="1"/>
  <c r="I22" i="1"/>
  <c r="G22" i="1"/>
  <c r="K21" i="1"/>
  <c r="I21" i="1"/>
  <c r="G21" i="1"/>
  <c r="K20" i="1"/>
  <c r="I20" i="1"/>
  <c r="G20" i="1"/>
  <c r="K19" i="1"/>
  <c r="I19" i="1"/>
  <c r="G19" i="1"/>
  <c r="K18" i="1"/>
  <c r="I18" i="1"/>
  <c r="G18" i="1"/>
  <c r="K17" i="1"/>
  <c r="I17" i="1"/>
  <c r="G17" i="1"/>
  <c r="K163" i="1" l="1"/>
  <c r="G163" i="1"/>
  <c r="I163" i="1"/>
  <c r="L439" i="1"/>
  <c r="C25" i="3" s="1"/>
  <c r="L357" i="1"/>
  <c r="L354" i="1"/>
  <c r="L403" i="1"/>
  <c r="L404" i="1" s="1"/>
  <c r="C24" i="3" s="1"/>
  <c r="L356" i="1"/>
  <c r="L364" i="1"/>
  <c r="L352" i="1"/>
  <c r="L362" i="1"/>
  <c r="L353" i="1"/>
  <c r="L363" i="1"/>
  <c r="L351" i="1"/>
  <c r="L361" i="1"/>
  <c r="L348" i="1"/>
  <c r="L365" i="1" s="1"/>
  <c r="L358" i="1"/>
  <c r="L360" i="1"/>
  <c r="L349" i="1"/>
  <c r="L359" i="1"/>
  <c r="L350" i="1"/>
  <c r="L315" i="1"/>
  <c r="L318" i="1"/>
  <c r="L311" i="1"/>
  <c r="L313" i="1"/>
  <c r="L309" i="1"/>
  <c r="L304" i="1"/>
  <c r="L296" i="1"/>
  <c r="L300" i="1"/>
  <c r="L297" i="1"/>
  <c r="L306" i="1"/>
  <c r="L295" i="1"/>
  <c r="L303" i="1"/>
  <c r="L298" i="1"/>
  <c r="L26" i="1"/>
  <c r="L18" i="1"/>
  <c r="L42" i="1"/>
  <c r="L155" i="1"/>
  <c r="L141" i="1"/>
  <c r="L25" i="1"/>
  <c r="L33" i="1"/>
  <c r="L142" i="1"/>
  <c r="L156" i="1"/>
  <c r="L157" i="1"/>
  <c r="I139" i="1"/>
  <c r="L44" i="1"/>
  <c r="L136" i="1"/>
  <c r="L169" i="1"/>
  <c r="L29" i="1"/>
  <c r="L32" i="1"/>
  <c r="L170" i="1"/>
  <c r="L171" i="1"/>
  <c r="L145" i="1"/>
  <c r="K138" i="1"/>
  <c r="I138" i="1"/>
  <c r="G139" i="1"/>
  <c r="L17" i="1"/>
  <c r="L20" i="1"/>
  <c r="K115" i="1"/>
  <c r="I146" i="1"/>
  <c r="L23" i="1"/>
  <c r="L144" i="1"/>
  <c r="K146" i="1"/>
  <c r="D147" i="1"/>
  <c r="I147" i="1" s="1"/>
  <c r="L46" i="1"/>
  <c r="L48" i="1" s="1"/>
  <c r="L47" i="1"/>
  <c r="G118" i="1"/>
  <c r="I118" i="1"/>
  <c r="I117" i="1"/>
  <c r="K117" i="1"/>
  <c r="G117" i="1"/>
  <c r="G115" i="1"/>
  <c r="L21" i="1"/>
  <c r="L31" i="1"/>
  <c r="L19" i="1"/>
  <c r="L27" i="1"/>
  <c r="L30" i="1"/>
  <c r="L28" i="1"/>
  <c r="L24" i="1"/>
  <c r="L22" i="1"/>
  <c r="L163" i="1" l="1"/>
  <c r="L172" i="1" s="1"/>
  <c r="C17" i="3" s="1"/>
  <c r="C22" i="3"/>
  <c r="L399" i="1"/>
  <c r="C23" i="3" s="1"/>
  <c r="L343" i="1"/>
  <c r="C21" i="3" s="1"/>
  <c r="C20" i="3"/>
  <c r="L37" i="1"/>
  <c r="C12" i="3" s="1"/>
  <c r="C18" i="3"/>
  <c r="L139" i="1"/>
  <c r="L115" i="1"/>
  <c r="L138" i="1"/>
  <c r="L146" i="1"/>
  <c r="K147" i="1"/>
  <c r="G147" i="1"/>
  <c r="L117" i="1"/>
  <c r="L118" i="1"/>
  <c r="L129" i="1" l="1"/>
  <c r="L147" i="1"/>
  <c r="K12" i="1" l="1"/>
  <c r="I12" i="1"/>
  <c r="G12" i="1"/>
  <c r="L12" i="1" l="1"/>
  <c r="L13" i="1" s="1"/>
  <c r="C11" i="3" s="1"/>
  <c r="K302" i="1"/>
  <c r="I302" i="1"/>
  <c r="G302" i="1"/>
  <c r="K294" i="1"/>
  <c r="I294" i="1"/>
  <c r="G294" i="1"/>
  <c r="K135" i="1"/>
  <c r="I135" i="1"/>
  <c r="G135" i="1"/>
  <c r="K133" i="1"/>
  <c r="I133" i="1"/>
  <c r="G133" i="1"/>
  <c r="K114" i="1"/>
  <c r="I114" i="1"/>
  <c r="G114" i="1"/>
  <c r="K41" i="1"/>
  <c r="I41" i="1"/>
  <c r="G41" i="1"/>
  <c r="A151" i="1"/>
  <c r="A335" i="1"/>
  <c r="A322" i="1"/>
  <c r="A368" i="1"/>
  <c r="A293" i="1"/>
  <c r="A346" i="1"/>
  <c r="A175" i="1"/>
  <c r="A113" i="1"/>
  <c r="A40" i="1"/>
  <c r="L302" i="1" l="1"/>
  <c r="L294" i="1"/>
  <c r="L135" i="1"/>
  <c r="L114" i="1"/>
  <c r="L133" i="1"/>
  <c r="L148" i="1" s="1"/>
  <c r="L41" i="1"/>
  <c r="C13" i="3" s="1"/>
  <c r="C16" i="3" l="1"/>
  <c r="C15" i="3"/>
  <c r="B9" i="1"/>
  <c r="A13" i="1"/>
  <c r="A14" i="1"/>
  <c r="A15" i="1"/>
  <c r="A16" i="1"/>
  <c r="A37" i="1"/>
  <c r="A38" i="1"/>
  <c r="A39" i="1"/>
  <c r="A48" i="1"/>
  <c r="A49" i="1"/>
  <c r="A112" i="1"/>
  <c r="A129" i="1"/>
  <c r="A130" i="1"/>
  <c r="A131" i="1"/>
  <c r="A148" i="1"/>
  <c r="A149" i="1"/>
  <c r="A150" i="1"/>
  <c r="A172" i="1"/>
  <c r="A173" i="1"/>
  <c r="A174" i="1"/>
  <c r="A233" i="1"/>
  <c r="A234" i="1"/>
  <c r="A235" i="1"/>
  <c r="A319" i="1"/>
  <c r="A320" i="1"/>
  <c r="A321" i="1"/>
  <c r="A332" i="1"/>
  <c r="A333" i="1"/>
  <c r="A334" i="1"/>
  <c r="A343" i="1"/>
  <c r="A344" i="1"/>
  <c r="A345" i="1"/>
  <c r="A365" i="1"/>
  <c r="A366" i="1"/>
  <c r="A367" i="1"/>
  <c r="A399" i="1"/>
  <c r="A400" i="1"/>
  <c r="A401" i="1"/>
  <c r="A402" i="1"/>
  <c r="A404" i="1"/>
  <c r="A405" i="1"/>
  <c r="A406" i="1"/>
  <c r="A407" i="1"/>
  <c r="A439" i="1"/>
  <c r="A440" i="1"/>
  <c r="A447" i="1"/>
  <c r="A448" i="1"/>
  <c r="A498" i="1"/>
  <c r="A499" i="1"/>
  <c r="A500" i="1"/>
  <c r="A501" i="1"/>
  <c r="A503" i="1"/>
  <c r="A17" i="1" l="1"/>
  <c r="A18" i="1" s="1"/>
  <c r="A19" i="1" s="1"/>
  <c r="C19" i="3" l="1"/>
  <c r="C29" i="3" s="1"/>
  <c r="A20" i="1"/>
  <c r="A21" i="1" s="1"/>
  <c r="D25" i="3"/>
  <c r="A22" i="1" l="1"/>
  <c r="D23" i="3"/>
  <c r="D22" i="3"/>
  <c r="A23" i="1" l="1"/>
  <c r="L507" i="1"/>
  <c r="A24" i="1" l="1"/>
  <c r="L508" i="1"/>
  <c r="L509" i="1" s="1"/>
  <c r="D24" i="3"/>
  <c r="A25" i="1" l="1"/>
  <c r="A26" i="1" s="1"/>
  <c r="D28" i="3"/>
  <c r="D27" i="3"/>
  <c r="D21" i="3"/>
  <c r="D20" i="3"/>
  <c r="D18" i="3"/>
  <c r="D17" i="3"/>
  <c r="D16" i="3"/>
  <c r="D15" i="3"/>
  <c r="D13" i="3"/>
  <c r="B5" i="1"/>
  <c r="B3" i="1"/>
  <c r="A27" i="1" l="1"/>
  <c r="D12" i="3"/>
  <c r="A28" i="1" l="1"/>
  <c r="D11" i="3"/>
  <c r="A29" i="1" l="1"/>
  <c r="A30" i="1" l="1"/>
  <c r="A31" i="1" s="1"/>
  <c r="A32" i="1" s="1"/>
  <c r="A33" i="1" l="1"/>
  <c r="A35" i="1" s="1"/>
  <c r="A36" i="1" l="1"/>
  <c r="A41" i="1" l="1"/>
  <c r="A42" i="1" l="1"/>
  <c r="A44" i="1" l="1"/>
  <c r="A46" i="1" s="1"/>
  <c r="A47" i="1" l="1"/>
  <c r="A52" i="1" l="1"/>
  <c r="A114" i="1" l="1"/>
  <c r="A115" i="1" s="1"/>
  <c r="D19" i="3"/>
  <c r="D29" i="3" s="1"/>
  <c r="D32" i="3" s="1"/>
  <c r="C31" i="3"/>
  <c r="C32" i="3" s="1"/>
  <c r="C33" i="3" s="1"/>
  <c r="C34" i="3" s="1"/>
  <c r="A117" i="1" l="1"/>
  <c r="D33" i="3"/>
  <c r="D31" i="3"/>
  <c r="A118" i="1" l="1"/>
  <c r="A120" i="1" s="1"/>
  <c r="A121" i="1" s="1"/>
  <c r="D34" i="3"/>
  <c r="A123" i="1" l="1"/>
  <c r="A125" i="1" s="1"/>
  <c r="A126" i="1" s="1"/>
  <c r="A127" i="1" l="1"/>
  <c r="A128" i="1" s="1"/>
  <c r="A133" i="1" s="1"/>
  <c r="A135" i="1" s="1"/>
  <c r="A136" i="1" s="1"/>
  <c r="A138" i="1" l="1"/>
  <c r="A139" i="1" s="1"/>
  <c r="A141" i="1" l="1"/>
  <c r="A142" i="1" s="1"/>
  <c r="A144" i="1" l="1"/>
  <c r="A145" i="1" s="1"/>
  <c r="A146" i="1" l="1"/>
  <c r="A147" i="1" s="1"/>
  <c r="A152" i="1" s="1"/>
  <c r="A154" i="1" l="1"/>
  <c r="A155" i="1" s="1"/>
  <c r="A156" i="1" l="1"/>
  <c r="A157" i="1" s="1"/>
  <c r="A159" i="1" s="1"/>
  <c r="A161" i="1" l="1"/>
  <c r="A163" i="1" l="1"/>
  <c r="A165" i="1" s="1"/>
  <c r="A166" i="1" l="1"/>
  <c r="A168" i="1" l="1"/>
  <c r="A169" i="1" s="1"/>
  <c r="A170" i="1" s="1"/>
  <c r="A171" i="1" l="1"/>
  <c r="A176" i="1" s="1"/>
  <c r="A177" i="1" l="1"/>
  <c r="A178" i="1" l="1"/>
  <c r="A179" i="1" l="1"/>
  <c r="A238" i="1" l="1"/>
  <c r="A239" i="1" l="1"/>
  <c r="A240" i="1" l="1"/>
  <c r="A242" i="1" s="1"/>
  <c r="A243" i="1" l="1"/>
  <c r="A244" i="1" l="1"/>
  <c r="A245" i="1" s="1"/>
  <c r="A246" i="1" l="1"/>
  <c r="A248" i="1" l="1"/>
  <c r="A249" i="1" l="1"/>
  <c r="A250" i="1" l="1"/>
  <c r="A251" i="1"/>
  <c r="A252" i="1" l="1"/>
  <c r="A254" i="1" s="1"/>
  <c r="A255" i="1" l="1"/>
  <c r="A256" i="1" l="1"/>
  <c r="A257" i="1" l="1"/>
  <c r="A259" i="1" s="1"/>
  <c r="A260" i="1" l="1"/>
  <c r="A261" i="1" l="1"/>
  <c r="A262" i="1" s="1"/>
  <c r="A264" i="1" l="1"/>
  <c r="A265" i="1" l="1"/>
  <c r="A266" i="1" l="1"/>
  <c r="A267" i="1" l="1"/>
  <c r="A269" i="1" l="1"/>
  <c r="A270" i="1" l="1"/>
  <c r="A271" i="1" s="1"/>
  <c r="A272" i="1" l="1"/>
  <c r="A274" i="1" s="1"/>
  <c r="A275" i="1" s="1"/>
  <c r="A276" i="1" l="1"/>
  <c r="A277" i="1" l="1"/>
  <c r="A279" i="1" s="1"/>
  <c r="A280" i="1" l="1"/>
  <c r="A281" i="1" s="1"/>
  <c r="A282" i="1" s="1"/>
  <c r="A284" i="1" s="1"/>
  <c r="A285" i="1" l="1"/>
  <c r="A286" i="1" l="1"/>
  <c r="A287" i="1" s="1"/>
  <c r="A289" i="1" l="1"/>
  <c r="A290" i="1" s="1"/>
  <c r="A291" i="1" s="1"/>
  <c r="A292" i="1" s="1"/>
  <c r="A294" i="1" s="1"/>
  <c r="A295" i="1" s="1"/>
  <c r="A296" i="1" s="1"/>
  <c r="A297" i="1" s="1"/>
  <c r="A298" i="1" l="1"/>
  <c r="A300" i="1" s="1"/>
  <c r="A302" i="1" s="1"/>
  <c r="A303" i="1" l="1"/>
  <c r="A304" i="1" l="1"/>
  <c r="A306" i="1" s="1"/>
  <c r="A309" i="1" s="1"/>
  <c r="A311" i="1" l="1"/>
  <c r="A313" i="1" s="1"/>
  <c r="A315" i="1" s="1"/>
  <c r="A316" i="1" s="1"/>
  <c r="A318" i="1" s="1"/>
  <c r="A323" i="1" s="1"/>
  <c r="A324" i="1" l="1"/>
  <c r="A369" i="1" l="1"/>
  <c r="A443" i="1" l="1"/>
  <c r="A444" i="1" s="1"/>
  <c r="A449" i="1" s="1"/>
  <c r="A450" i="1" l="1"/>
</calcChain>
</file>

<file path=xl/sharedStrings.xml><?xml version="1.0" encoding="utf-8"?>
<sst xmlns="http://schemas.openxmlformats.org/spreadsheetml/2006/main" count="904" uniqueCount="454">
  <si>
    <t>DESCRIPTION</t>
  </si>
  <si>
    <t>QUANTITY</t>
  </si>
  <si>
    <t>UNIT</t>
  </si>
  <si>
    <t>LS</t>
  </si>
  <si>
    <t>SR #</t>
  </si>
  <si>
    <t>SUB COST</t>
  </si>
  <si>
    <t>DIVISION NO.</t>
  </si>
  <si>
    <t>TOTAL DIV. COST</t>
  </si>
  <si>
    <t>Electrical</t>
  </si>
  <si>
    <t>Date:</t>
  </si>
  <si>
    <t>Scope:</t>
  </si>
  <si>
    <t>SUBTOTAL</t>
  </si>
  <si>
    <t xml:space="preserve">Project: </t>
  </si>
  <si>
    <t>MATERIAL RATE</t>
  </si>
  <si>
    <t>EQUIPMENT RATE</t>
  </si>
  <si>
    <t>No. of Floors:</t>
  </si>
  <si>
    <t>Address:</t>
  </si>
  <si>
    <t>TOTAL LABOUR COST</t>
  </si>
  <si>
    <t>TOTAL MATETRIAL COST</t>
  </si>
  <si>
    <t>TOTAL EQUIPMENT COSTS</t>
  </si>
  <si>
    <t>NOTES:</t>
  </si>
  <si>
    <t>Project ID: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</si>
  <si>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</si>
  <si>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</si>
  <si>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</si>
  <si>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</si>
  <si>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</si>
  <si>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</si>
  <si>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t>Building GSF</t>
  </si>
  <si>
    <t>TOTAL DIV. COST (PER SF)</t>
  </si>
  <si>
    <t>EA</t>
  </si>
  <si>
    <t>Stairs</t>
  </si>
  <si>
    <t>Doors</t>
  </si>
  <si>
    <t>Windows</t>
  </si>
  <si>
    <t>SHEETS</t>
  </si>
  <si>
    <t xml:space="preserve">8d common Nails </t>
  </si>
  <si>
    <t>01. OVERHEAD AND PREMLIMINARIES</t>
  </si>
  <si>
    <t>Overhead and Preliminaries</t>
  </si>
  <si>
    <t>M3</t>
  </si>
  <si>
    <t>M2</t>
  </si>
  <si>
    <t>M</t>
  </si>
  <si>
    <t>Roofing</t>
  </si>
  <si>
    <t>Gutter w/ Flashing</t>
  </si>
  <si>
    <t xml:space="preserve">Downpipe </t>
  </si>
  <si>
    <t>1200mm × 2400mm No of Sheets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</si>
  <si>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Cordell Platinum online i.e. the standard pricing. So, it is preferred to review the prices.</t>
    </r>
  </si>
  <si>
    <t>LABOR RATE</t>
  </si>
  <si>
    <t>REF. SHEET #</t>
  </si>
  <si>
    <t>SUBTOTAL CONSTRUCTION COST</t>
  </si>
  <si>
    <t>PROFIT</t>
  </si>
  <si>
    <t>TOTAL PROJECT COST</t>
  </si>
  <si>
    <t>GST</t>
  </si>
  <si>
    <t>TOTAL PROJECT COST INCL. GST</t>
  </si>
  <si>
    <t>Insulation</t>
  </si>
  <si>
    <r>
      <rPr>
        <b/>
        <sz val="11"/>
        <color rgb="FF000000"/>
        <rFont val="Arial"/>
        <family val="2"/>
      </rPr>
      <t xml:space="preserve">M </t>
    </r>
    <r>
      <rPr>
        <sz val="11"/>
        <color rgb="FF000000"/>
        <rFont val="Arial"/>
        <family val="2"/>
      </rPr>
      <t>= Meter</t>
    </r>
  </si>
  <si>
    <t>NOTE / REMARKS</t>
  </si>
  <si>
    <t xml:space="preserve"> </t>
  </si>
  <si>
    <t>Ceiling</t>
  </si>
  <si>
    <t>Door</t>
  </si>
  <si>
    <t>Architraves</t>
  </si>
  <si>
    <t>Countertop</t>
  </si>
  <si>
    <t>Skirting</t>
  </si>
  <si>
    <t>Site Demolition</t>
  </si>
  <si>
    <r>
      <rPr>
        <b/>
        <sz val="11"/>
        <color rgb="FF000000"/>
        <rFont val="Arial"/>
        <family val="2"/>
      </rPr>
      <t>KG's</t>
    </r>
    <r>
      <rPr>
        <sz val="11"/>
        <color rgb="FF000000"/>
        <rFont val="Arial"/>
        <family val="2"/>
      </rPr>
      <t xml:space="preserve"> = Kilogram</t>
    </r>
  </si>
  <si>
    <r>
      <rPr>
        <b/>
        <sz val="11"/>
        <color rgb="FF000000"/>
        <rFont val="Arial"/>
        <family val="2"/>
      </rPr>
      <t>M2</t>
    </r>
    <r>
      <rPr>
        <sz val="11"/>
        <color rgb="FF000000"/>
        <rFont val="Arial"/>
        <family val="2"/>
      </rPr>
      <t xml:space="preserve">= Meter Square </t>
    </r>
  </si>
  <si>
    <r>
      <rPr>
        <b/>
        <sz val="11"/>
        <color rgb="FF000000"/>
        <rFont val="Arial"/>
        <family val="2"/>
      </rPr>
      <t xml:space="preserve">M3 </t>
    </r>
    <r>
      <rPr>
        <sz val="11"/>
        <color rgb="FF000000"/>
        <rFont val="Arial"/>
        <family val="2"/>
      </rPr>
      <t xml:space="preserve">= Meter Cube </t>
    </r>
  </si>
  <si>
    <t>GC</t>
  </si>
  <si>
    <t>02. EXISTING CONDITIONS/ SITE WORK</t>
  </si>
  <si>
    <t>03. CONCRETE</t>
  </si>
  <si>
    <t>05. METAL</t>
  </si>
  <si>
    <t>06. WOOD, PLASTIC AND COMPOSITES</t>
  </si>
  <si>
    <t>07. THERMAL &amp; MOISTURE PROTECTION</t>
  </si>
  <si>
    <t>08. OPENING</t>
  </si>
  <si>
    <t>09. FINISHES</t>
  </si>
  <si>
    <t>10. SPECIALTIES</t>
  </si>
  <si>
    <t>11. EQUIPMENT</t>
  </si>
  <si>
    <t>22. PLUMBING</t>
  </si>
  <si>
    <t>23. HVAC/MECHANICAL</t>
  </si>
  <si>
    <t>26. ELECTRICAL</t>
  </si>
  <si>
    <t>32. EXTERIOR IMPROVEMENTS</t>
  </si>
  <si>
    <t>33. UTILITIES</t>
  </si>
  <si>
    <t>Archi Demolition</t>
  </si>
  <si>
    <t>Window To Be Removed</t>
  </si>
  <si>
    <t>Door To Be Removed</t>
  </si>
  <si>
    <t>(824mm x 3580mm) Sunshade To Be Removed</t>
  </si>
  <si>
    <t>(790mm x 1750mm) Sunshade To Be Removed</t>
  </si>
  <si>
    <t>(480mm x 2230mm) Sunshade To Be Removed</t>
  </si>
  <si>
    <t>Remove Sunshade</t>
  </si>
  <si>
    <t>Wall To Be Removed (2.34m H)</t>
  </si>
  <si>
    <t>Wall To Be Removed (1m H)</t>
  </si>
  <si>
    <t>Wall To Be Removed (2.6m H)</t>
  </si>
  <si>
    <t>Wall To Be Removed (2.8m H)</t>
  </si>
  <si>
    <t>Wall To Be Removed (2.13m H)</t>
  </si>
  <si>
    <t>Wall To Be Removed (3m H)</t>
  </si>
  <si>
    <t>Wall Base To Be Removed</t>
  </si>
  <si>
    <t>Stairs To Be Removed Along W/ Framing</t>
  </si>
  <si>
    <t>Remove Kitchen Appliances Along W/ Cabinets</t>
  </si>
  <si>
    <t>Remove Flooring Along W/ Ceiling</t>
  </si>
  <si>
    <t>Remove Roofing Entirely Including Finishes, Framing e.t.c</t>
  </si>
  <si>
    <t>Strip Footing</t>
  </si>
  <si>
    <t>Formwork</t>
  </si>
  <si>
    <t>Slab</t>
  </si>
  <si>
    <t>(50mm) Levelling Sand Bed</t>
  </si>
  <si>
    <t>(130mm Thick) Conc. Slab W/ Reinforcement.</t>
  </si>
  <si>
    <t>Column</t>
  </si>
  <si>
    <t>Isolated Footing</t>
  </si>
  <si>
    <t>(200mm SQ x 250mm H) Conc. Footing</t>
  </si>
  <si>
    <t>(89x89x5.0) SHS Steel Column (3m H) (15 EA)</t>
  </si>
  <si>
    <t>KG</t>
  </si>
  <si>
    <t>(89x89x5.0) SHS Steel Column (3.9m H) (6 EA)</t>
  </si>
  <si>
    <t>Plates</t>
  </si>
  <si>
    <t>305mm x 305mm x 12.7mm Base Plates (19 EA)</t>
  </si>
  <si>
    <t>Post</t>
  </si>
  <si>
    <t>(120mm x 120mm) Wooden Post (3 EA)</t>
  </si>
  <si>
    <t>Beam</t>
  </si>
  <si>
    <t>120x45mm MGP10</t>
  </si>
  <si>
    <t>90x45mm MGP10</t>
  </si>
  <si>
    <t>Joist/ Rafters</t>
  </si>
  <si>
    <t>120x50 Joist @ 480 O.C. (300.6 M2)</t>
  </si>
  <si>
    <t>(190x45) MGP10 Roof Rafter @ 450 O.C. (196.88 M2)</t>
  </si>
  <si>
    <t>Particle Board/ Sheathing</t>
  </si>
  <si>
    <t>19mm Particle Board</t>
  </si>
  <si>
    <t xml:space="preserve">Plywood Sheathing </t>
  </si>
  <si>
    <t>Color Bond Custom ORB Cladding</t>
  </si>
  <si>
    <t>Quad Color Bond Gutter_x000D_
 Color/Model/Style: Wallaby</t>
  </si>
  <si>
    <t>Ridge Flashing</t>
  </si>
  <si>
    <t>Hip Flashing</t>
  </si>
  <si>
    <t>Valley Flashing</t>
  </si>
  <si>
    <t>Soffit</t>
  </si>
  <si>
    <t xml:space="preserve">4.5mm Fiber Cement Sheeting Soffit </t>
  </si>
  <si>
    <t>Fascia</t>
  </si>
  <si>
    <t>Color Bond Fascia
Color/Model/Style: Wallaby</t>
  </si>
  <si>
    <t xml:space="preserve">Painted 90mm Dia Poly Vinyl Coated Downpipes </t>
  </si>
  <si>
    <t>Glasswool Insulation @ Roof (R-5.0)</t>
  </si>
  <si>
    <t>Glasswool Batts Insulation  @ Walls (R-2.5)</t>
  </si>
  <si>
    <t>Breathable Membrane @ External Walls</t>
  </si>
  <si>
    <t>Liquid Applied membrane (Polyurethane/ Acrylic) @ Roof</t>
  </si>
  <si>
    <t>Vapour Barrier At Slab</t>
  </si>
  <si>
    <t>Timber Stair_x000D_
-(1180mm L x 260mm W) Tread = 4 EA_x000D_
- (1180mm L x 160mm H) Riser = 5 EA</t>
  </si>
  <si>
    <t>Timber Stair_x000D_
-(990mm L x 260mm W) Tread = 18 EA_x000D_
- (990mm L x 160mm H) Riser = 19 EA</t>
  </si>
  <si>
    <t>Wall Framing</t>
  </si>
  <si>
    <t>90x45 mm Stud Wall (3m H)</t>
  </si>
  <si>
    <t xml:space="preserve">90x45mm MGP10 Studs @ 450mm O.C. </t>
  </si>
  <si>
    <t>90x45mm Top &amp; Bottom Plates</t>
  </si>
  <si>
    <t xml:space="preserve">10mm Plasterboard Lining </t>
  </si>
  <si>
    <t xml:space="preserve">10mm MR Plasterboard Lining </t>
  </si>
  <si>
    <t xml:space="preserve">90x45 mm Stud Wall (3m H) </t>
  </si>
  <si>
    <t xml:space="preserve">9mm Villa Board Lining </t>
  </si>
  <si>
    <t>90x45 mm Ext.Stud Wall (3m H)</t>
  </si>
  <si>
    <t xml:space="preserve">90x45 mm Ext.Stud Wall (3m H) </t>
  </si>
  <si>
    <t>90x45 mm Ext.Stud Wall (3.275m H)</t>
  </si>
  <si>
    <t>90x45 mm Ext.Stud Wall (3.8m H)</t>
  </si>
  <si>
    <t>90x45 mm Ext.Stud Wall (2.76m H)</t>
  </si>
  <si>
    <t xml:space="preserve">90x45 mm Ext.Stud Wall (2.76m H) </t>
  </si>
  <si>
    <t>Flooring</t>
  </si>
  <si>
    <t>Conc. Sealer Flooring @ Garage (Assumption Base)</t>
  </si>
  <si>
    <t xml:space="preserve">Hybrid/ Laminate Flooring (Assumption Base) </t>
  </si>
  <si>
    <t>Porcelain/ Ceramic Floor Tile Flooring (Assumption Base)</t>
  </si>
  <si>
    <t>Carpet Flooring (Assumption Base)</t>
  </si>
  <si>
    <t>Alum. Transition Strip (Assumption Base)</t>
  </si>
  <si>
    <t>92mm MDF Painted Skirting (Assumption Base)</t>
  </si>
  <si>
    <t>13mm MR Plasterboard Lining</t>
  </si>
  <si>
    <t>13mm Plasterboard Lining</t>
  </si>
  <si>
    <t>6mm FIbre Cement Sheet</t>
  </si>
  <si>
    <t>Paint</t>
  </si>
  <si>
    <t>Wall Finishes</t>
  </si>
  <si>
    <t>Ceramic Tile On Wall (Assumption Base)
(300mm x 600mm)</t>
  </si>
  <si>
    <t>Walls</t>
  </si>
  <si>
    <t>Paint On Ceiling</t>
  </si>
  <si>
    <t>Paint At Doors</t>
  </si>
  <si>
    <t>Paint At Door Architraves</t>
  </si>
  <si>
    <t>Paint At Window Architraves</t>
  </si>
  <si>
    <t>Exterior Finishes</t>
  </si>
  <si>
    <t>Horizontal Cladding (Detail Not Given)</t>
  </si>
  <si>
    <t>Tooth Brush Holder</t>
  </si>
  <si>
    <t>Coat Hook</t>
  </si>
  <si>
    <t>Appliances</t>
  </si>
  <si>
    <t>Refrigerator</t>
  </si>
  <si>
    <t>Joinery</t>
  </si>
  <si>
    <t>(0.6m W) Countertop @ Laundary</t>
  </si>
  <si>
    <t>(0.45m W ) Countertop @ Ensuite</t>
  </si>
  <si>
    <t>(0.685m W) Countertop @ W.I.P</t>
  </si>
  <si>
    <t>(0.7m W ) Countertop @ Kitchen</t>
  </si>
  <si>
    <t>(0.5m W) Countertop @ Bath</t>
  </si>
  <si>
    <t>(1.195m W x 3.195m L) Kitchen Island</t>
  </si>
  <si>
    <t>Cabinets/Closets</t>
  </si>
  <si>
    <t>(0.685m W x 0.9m H) Base Cabinets @ W.I.P</t>
  </si>
  <si>
    <t>(0.7m W x 0.9m H) Base Cabinets @ Kitchen</t>
  </si>
  <si>
    <t>(0.3m W x 0.9m H) Upper Cabinet @ Kitchen</t>
  </si>
  <si>
    <t>(0.6m W x 0.9m H) Base Cabinet @ laundary</t>
  </si>
  <si>
    <t>(0.5m W x 3m H) Base Cabinets @  Bath &amp; W.I.R</t>
  </si>
  <si>
    <t>(0.6m W x 2.13m H) Pantry</t>
  </si>
  <si>
    <t>(0.3m W x 2.13m H) Linen</t>
  </si>
  <si>
    <t>(0.3m W x2m H) Robe</t>
  </si>
  <si>
    <t>(0.5m W x 2.13m H) W.I.R</t>
  </si>
  <si>
    <t>(120mm H) Backsplash Tile</t>
  </si>
  <si>
    <t>Fixtures</t>
  </si>
  <si>
    <t>Allowances</t>
  </si>
  <si>
    <t>Remove Concrete Driveway</t>
  </si>
  <si>
    <t>Steel Stair Steps</t>
  </si>
  <si>
    <t>250 x 8400 Concrete Filled Metal Pan @ Exterior Stairs</t>
  </si>
  <si>
    <t>250 x 2100 Concrete Filled Metal Pan @ Exterior Stairs</t>
  </si>
  <si>
    <t xml:space="preserve">Steel Stringer </t>
  </si>
  <si>
    <t>C200 x 75 x 18 Stringer @ Stairs</t>
  </si>
  <si>
    <t>Railings</t>
  </si>
  <si>
    <t>PD101</t>
  </si>
  <si>
    <r>
      <t xml:space="preserve">Utilities Allowance </t>
    </r>
    <r>
      <rPr>
        <b/>
        <sz val="11"/>
        <rFont val="Arial"/>
        <family val="2"/>
      </rPr>
      <t>(302 M2)</t>
    </r>
  </si>
  <si>
    <t>ED101
ED103</t>
  </si>
  <si>
    <t>PD102
PD103</t>
  </si>
  <si>
    <t>PD101
PD102
PD103
PD201
PD202</t>
  </si>
  <si>
    <t>PD104
PD202</t>
  </si>
  <si>
    <t>PD102
PD103
PD201
PD202</t>
  </si>
  <si>
    <t>Existing Conditions/ Sitework</t>
  </si>
  <si>
    <t>Concrete</t>
  </si>
  <si>
    <t>Metal</t>
  </si>
  <si>
    <t>Wood, Plastic And Composites</t>
  </si>
  <si>
    <t>Thermal And Moisture Protection</t>
  </si>
  <si>
    <t>Openings</t>
  </si>
  <si>
    <t>Finishes</t>
  </si>
  <si>
    <t>Specialities</t>
  </si>
  <si>
    <t>Equipmant</t>
  </si>
  <si>
    <t>Furnishes</t>
  </si>
  <si>
    <t>Plumbing</t>
  </si>
  <si>
    <t>HVAC/ Mechanical</t>
  </si>
  <si>
    <t>Exterior Improvements</t>
  </si>
  <si>
    <t>Utilities</t>
  </si>
  <si>
    <t>Excavation</t>
  </si>
  <si>
    <t>31. EXCAVATION</t>
  </si>
  <si>
    <t>Excavation For Footings</t>
  </si>
  <si>
    <t xml:space="preserve">Excavation </t>
  </si>
  <si>
    <t>(200mm W x 250mm H) Reinforced Strip Footing</t>
  </si>
  <si>
    <t>(1.05m H) Steel Pipe Guard Rail</t>
  </si>
  <si>
    <r>
      <t xml:space="preserve">(1m H)  Wooden Handrail
</t>
    </r>
    <r>
      <rPr>
        <sz val="11"/>
        <color rgb="FFFF0000"/>
        <rFont val="Arial"/>
        <family val="2"/>
      </rPr>
      <t>Assumed</t>
    </r>
  </si>
  <si>
    <r>
      <t xml:space="preserve">(0.9m H) Glass Rail W/ Balustrade
</t>
    </r>
    <r>
      <rPr>
        <sz val="11"/>
        <color rgb="FFFF0000"/>
        <rFont val="Arial"/>
        <family val="2"/>
      </rPr>
      <t>Assumed</t>
    </r>
  </si>
  <si>
    <r>
      <t xml:space="preserve">(0.8m H) Wooden Handrail  W/ Pickets
</t>
    </r>
    <r>
      <rPr>
        <sz val="11"/>
        <color rgb="FFFF0000"/>
        <rFont val="Arial"/>
        <family val="2"/>
      </rPr>
      <t>Assumed</t>
    </r>
  </si>
  <si>
    <t>Sealent At Walls</t>
  </si>
  <si>
    <t>Moisture Protection</t>
  </si>
  <si>
    <t>Paint On Liningboard Wall 
1 Coat Sealer, 2 Coat Acrylic Paint (Assumption Base)</t>
  </si>
  <si>
    <t>12. FURNISHING</t>
  </si>
  <si>
    <t>Allowance For Mechanical Ducts, Fittings &amp; Insulation etc. (424 M2)</t>
  </si>
  <si>
    <t>Backfill</t>
  </si>
  <si>
    <t>Domestic Pipes</t>
  </si>
  <si>
    <t>25mm Cold Water Service</t>
  </si>
  <si>
    <t>20mm Cold Water Service</t>
  </si>
  <si>
    <t>20mm Hot Water Service</t>
  </si>
  <si>
    <t>25mm Hot Water Service</t>
  </si>
  <si>
    <t>Waste Pipes</t>
  </si>
  <si>
    <t xml:space="preserve">100mm </t>
  </si>
  <si>
    <t>50 mm</t>
  </si>
  <si>
    <t>40 mm</t>
  </si>
  <si>
    <t>Pipe</t>
  </si>
  <si>
    <t>Warm Water Services</t>
  </si>
  <si>
    <t>Fitting</t>
  </si>
  <si>
    <t>90 Degree Elbow</t>
  </si>
  <si>
    <t>45 Degree Elbow</t>
  </si>
  <si>
    <t>Tee</t>
  </si>
  <si>
    <t>Y-Tee</t>
  </si>
  <si>
    <t>Fail Safe Balcony Overflow</t>
  </si>
  <si>
    <t>FW: Floor Waste</t>
  </si>
  <si>
    <t>Provide ZIP 100/75 4 In 1 BCHA Hydrotap.
- Provide In Joinery. allow For 400mm Wx 470mm D x350mm H Under Bench For Unit</t>
  </si>
  <si>
    <t>CO: Cleanout</t>
  </si>
  <si>
    <t>Valves</t>
  </si>
  <si>
    <t>Stop Valve</t>
  </si>
  <si>
    <t>Thermostatic Mixing Valve</t>
  </si>
  <si>
    <t>Non Return Valve</t>
  </si>
  <si>
    <t>Reflux Valve</t>
  </si>
  <si>
    <t>Equipment</t>
  </si>
  <si>
    <t>Hot Water Unit</t>
  </si>
  <si>
    <t>1x Rheem Heavy Duty Electric Circulating System Consisting Of
- 1x Rheem 613 315 Heavy Duty Electric Water Heater 
- 3 x 3.6kW Heating Elements
- 2x GRUNDFOS 32-80B. DUTIES: 0.5L/s @ 0.1m</t>
  </si>
  <si>
    <t>Water Meter</t>
  </si>
  <si>
    <t>Pump</t>
  </si>
  <si>
    <t>Lighting Fixtures</t>
  </si>
  <si>
    <t>U1: In Ground Uplight_x000D_
 - Mfr.: Flix_x000D_
- Produce Family: RDT 100 Adjustable_x000D_
- IP: IP65 IK10_x000D_
- Dimension: 105mm H x 125mm Dia</t>
  </si>
  <si>
    <t>W2: Wall Mounted Led Light_x000D_
- Mfr.: LIGMAN_x000D_
- Produce Family: LEEDS 4_x000D_
- IP: IP65 IK07_x000D_
- Dimension: 238mm W x 645mm H x 708mm D</t>
  </si>
  <si>
    <t>D1: Surface Mounted Rectangular Downlight_x000D_
- Mfr.: IGUZZINI_x000D_
- Product Family: Laser Blade Inout Celing_x000D_
- Finsh: TBC</t>
  </si>
  <si>
    <t>E1: Led Surface Mounted Non- Maintained Emergency Luminare</t>
  </si>
  <si>
    <t>L4: : Led Linear On Adjustable Bracket w/ Optic Control_x000D_
- Mfr.: Coolon Jadecross_x000D_
- Product Family: STR-Multo IP_x000D_
- Finish: IP66 IK08_x000D_
- Dimension: 20mm W x 22.5mm H</t>
  </si>
  <si>
    <t>L3: Integrated Led Linear W/ Pelmet_x000D_
- Mfr.: Coolon Jadecross_x000D_
- Product Family: STR-Multo IP_x000D_
- Finish: IP66 IK08_x000D_
- Dimension: 20mm W x 22.5mm H</t>
  </si>
  <si>
    <t>LED Exit Sign Compelet Battery Pack In Sustained Mode</t>
  </si>
  <si>
    <t>A1: Surface Mounted Batten_x000D_
- Mfr.: Pierlite_x000D_
- Produce Family: VANDALUX OPAL LUMEN SELECT 4FT GEN 2_x000D_
- IP: IP65IK06_x000D_
- Dimension: 83mm W x 99mm H x 50mm D</t>
  </si>
  <si>
    <t>NO Mountained Surface Emergency Fluorescent batten Complete w/
 Intergral emergecny Gear</t>
  </si>
  <si>
    <t>Power Items</t>
  </si>
  <si>
    <t>MCP: Philips Dynalite Colour Touchscreen 4.3 (DTP100)_x000D_
- Mfr.: TBC_x000D_
- Family Product: TBC_x000D_
- Finish: TBC</t>
  </si>
  <si>
    <t>Control Panel</t>
  </si>
  <si>
    <t>Double 10A Switched GPO</t>
  </si>
  <si>
    <t>Double 10A Switched GPO (WP)</t>
  </si>
  <si>
    <t>Distribution Switch Board (Detail Are Not Given)</t>
  </si>
  <si>
    <t>Direct Electrical Connection (1N/20A)</t>
  </si>
  <si>
    <t>Autodoor Access Control Compelte w/ Door Release &amp; Reed Switch</t>
  </si>
  <si>
    <t>Single 15A Switched GPO</t>
  </si>
  <si>
    <t>Solar Inverter</t>
  </si>
  <si>
    <t>1 Gang Light Switch_x000D_
- Mfr.: TBC_x000D_
- Family Product: TBC_x000D_
- Finish: TBC</t>
  </si>
  <si>
    <t>Sensor</t>
  </si>
  <si>
    <t>Motion sensor (Recessed Into Ceiling Where Possible Or Surface Mounted Otherwised)_x000D_
- Mfr.: TBC_x000D_
- Family Product: TBC_x000D_
- Finiah: TBC</t>
  </si>
  <si>
    <t>Wall Mounted Motion Sensor</t>
  </si>
  <si>
    <t>Communication</t>
  </si>
  <si>
    <t>Telecommunication Rack</t>
  </si>
  <si>
    <t>Colour CCTV Fixed Camera Compelet w/ Mounting Bracket &amp; Domed Protector Housing (WP)</t>
  </si>
  <si>
    <t>Colour CCTV Fixed Camera Compelet w/ Mounting Bracket &amp; Domed Protector Housing</t>
  </si>
  <si>
    <t>Panels</t>
  </si>
  <si>
    <t>(1740mm x 5280mm) 330W Solar Panels On Roof</t>
  </si>
  <si>
    <t>Allowance</t>
  </si>
  <si>
    <t>Wiring &amp; Conduits</t>
  </si>
  <si>
    <t>E-101
E-102</t>
  </si>
  <si>
    <t>04. MASONRY</t>
  </si>
  <si>
    <t>Masonry</t>
  </si>
  <si>
    <t>Block Walls</t>
  </si>
  <si>
    <t>(190MM x 190MM x 390MM)Thick Block Wall  (200MM High)</t>
  </si>
  <si>
    <t>(190MM x190MM x 390MM) CMu Block</t>
  </si>
  <si>
    <t>Grout</t>
  </si>
  <si>
    <t>(190 MM x 190MM x 390MM ) Block Wall (800 MM H) Reinforced W/
 - N16- 400 Vert. Bars (central)
 - N12- 400 Horz. Bars (Central)</t>
  </si>
  <si>
    <t>(190MM x 190MM x390MM) CMu Blocks</t>
  </si>
  <si>
    <t>(190 MM x 190MM x 390MM ) Block Wall (1000 MM H) Reinforced W/
 - N16- 400 Vert. Bars (central)
 - N12- 400 Horz. Bars (Central)</t>
  </si>
  <si>
    <t>(190 MM x 190MM x 390MM ) Block Wall (2200 MM H) Reinforced W/
 - N16- 400 Vert. Bars (central)
 - N12- 400 Horz. Bars (Central)</t>
  </si>
  <si>
    <t>(190MM x 190MM x 390MM) Block Wall (2500MM H) Reinforced w/
 - N16-400 Vertical Rebars
 - N12-400 Horizontal Rebars</t>
  </si>
  <si>
    <t>(190 MM x 190MM x 390MM ) Block Wall (2600 MM H) Reinforced W/
 - N16- 400 Vert. Bars (central)
 - N12- 400 Horz. Bars (Central)</t>
  </si>
  <si>
    <t>(190 MM x 190MM x 390MM ) Block Wall (2700 MM H) Reinforced W/
 - N16- 400 Vert. Bars (central)
 - N12- 400 Horz. Bars (Central)</t>
  </si>
  <si>
    <t>(190 MM x 190MM x 390MM ) Block Wall (2800 MM H) Reinforced W/
 - N16- 400 Vert. Bars (central)
 - N12- 400 Horz. Bars (Central)</t>
  </si>
  <si>
    <t>(190 MM x 190MM x 390MM ) Block Wall (3100 MM H) Reinforced W/
 - N16- 400 Vert. Bars (central)
 - N12- 400 Horz. Bars (Central)</t>
  </si>
  <si>
    <t>(190 MM x 190MM x 390MM ) Block Wall (3200 MM H) Reinforced W/
 - N16- 400 Vert. Bars (central)
 - N12- 400 Horz. Bars (Central)</t>
  </si>
  <si>
    <t>(190 MM x 190MM x 390MM ) Block Wall (3400 MM H) Reinforced W/
 - N16- 400 Vert. Bars (central)
 - N12- 400 Horz. Bars (Central)</t>
  </si>
  <si>
    <t>(190 MM x 190MM x 390MM ) Block Wall (3500 MM H) Reinforced W/
 - N16- 400 Vert. Bars (central)
 - N12- 400 Horz. Bars (Central)</t>
  </si>
  <si>
    <t>(190 MM x 190MM x 390MM ) Block Wall (3600 MM H) Reinforced W/
 - N16- 400 Vert. Bars (central)
 - N12- 400 Horz. Bars (Central)</t>
  </si>
  <si>
    <t>(190 MM x 190MM x 390MM ) Block Wall (2000 MM H) Reinforced W/
 - N16- 400 Vert. Bars (central)
 - N12- 400 Horz. Bars (Central)</t>
  </si>
  <si>
    <t>Retaining Wall</t>
  </si>
  <si>
    <t>RW1: Retaining Wall (600MM H) 
190 Block Height W/
N12-400 C/C Horz. &amp; N12-400 C/C/ Vert. Bar</t>
  </si>
  <si>
    <t>Lintels</t>
  </si>
  <si>
    <t>190x400 Block Lintel Reinforce W/
 - 2N16 Cont. Rebar In Each Course With W8-200 Ties</t>
  </si>
  <si>
    <t>Brick Lintel (5 M)
90x90x6 Angle Section</t>
  </si>
  <si>
    <t>Bond Beam</t>
  </si>
  <si>
    <t>(190MM x 190MM x 390MM) Bond BeaM Reinforced w/
 - N16 Cont. Rebar</t>
  </si>
  <si>
    <t>Brick</t>
  </si>
  <si>
    <t>Brick Work
Brick Size: 360MM x 110MM x 86MM</t>
  </si>
  <si>
    <t>No. Of Bricks</t>
  </si>
  <si>
    <t>A-201
A-203
A-205</t>
  </si>
  <si>
    <t xml:space="preserve">Washing Machine </t>
  </si>
  <si>
    <t>Dryer</t>
  </si>
  <si>
    <t>Dish Washer</t>
  </si>
  <si>
    <t>Oven</t>
  </si>
  <si>
    <t>Cooking Range</t>
  </si>
  <si>
    <t>Range Hood</t>
  </si>
  <si>
    <t xml:space="preserve">A101
</t>
  </si>
  <si>
    <t>Remove Conc.Kerb</t>
  </si>
  <si>
    <t>HardScapes</t>
  </si>
  <si>
    <t>PT1: Plain Grey Conc. w/
SL72 Mesh
Materials: 100mm Depth Grey Conc.
Colour: Natural</t>
  </si>
  <si>
    <t>Subgrade: 100mm Compacted To Achieve 97% Modified MDD</t>
  </si>
  <si>
    <t>PT2 Coloured Conc. w/ SL72 Mesh
Materials: 100mm Depth Integrally Coloured Grey Concrete.
Colour: Lemongrass</t>
  </si>
  <si>
    <t>PT2 Coloured Conc. w/ SL72 Mesh
Materials: 100mm Depth Integrally Coloured Grey Concrete.
Colour:Cobalt Blue</t>
  </si>
  <si>
    <t>Streetbond Applied Finish_x000D_
Colour: Safety Blue</t>
  </si>
  <si>
    <t>Painted Handball Courts_x000D_
Streetbond Applied Finish, Colour: White</t>
  </si>
  <si>
    <t>Expansion Joint</t>
  </si>
  <si>
    <t>PT3 Artificial Turf On (100mm Thick )Concrete w/
SL72 Mesh
Impact Attenuation Layer
Colour: Urban Active Plus</t>
  </si>
  <si>
    <t>PT4: Modwood Decking Board</t>
  </si>
  <si>
    <t>HDG Steel Joist Nom. 100x50mm @ 400mm O.C. (31 M2)</t>
  </si>
  <si>
    <t>HDG Steel Post 100x100mm (1.4m H)</t>
  </si>
  <si>
    <t>300mm Dia x 460mm H Conc. Footing</t>
  </si>
  <si>
    <t>HDG Steel Bearers Nom. 200x75mm</t>
  </si>
  <si>
    <t>1000x500x500 Sandstone Blocks</t>
  </si>
  <si>
    <t>CE: Concrete Edge (200mm x 100mm) w/
200x100mm Steel Mesh</t>
  </si>
  <si>
    <t>Control Joint</t>
  </si>
  <si>
    <t>100x65mm Conc. Haunch</t>
  </si>
  <si>
    <t>Conc. Haunch @ Stone Boulder</t>
  </si>
  <si>
    <t>(200mm W  x 400mm H) 150 Series Conc. Block Wall w/_x000D_
150 Series Conc. Capping Block</t>
  </si>
  <si>
    <t>Heelsafe Grate</t>
  </si>
  <si>
    <t>Drainage Pipe</t>
  </si>
  <si>
    <t>Unsleeved 100mm HDPE Subsoil Drain</t>
  </si>
  <si>
    <t>(200mm W x 405mm H ) 20mm Drainage Screenings</t>
  </si>
  <si>
    <t>Furniture</t>
  </si>
  <si>
    <t>F01: Monaco Bench_x000D_
Code/Name: Monaco 62 Bench_x000D_
Materials/Colour: Powder Coated Frame, Black Satin</t>
  </si>
  <si>
    <t>F02 Monaco Seat_x000D_
Code/Name: Monaco 62 Seat_x000D_
Materials/Colour: Powder Coated Frame, Black Satin</t>
  </si>
  <si>
    <t>F03 Tomaro Bin: Tamora-240L-1_x000D_
Materials/Colour: Powder Coated Frame, Black Satin</t>
  </si>
  <si>
    <t>Softscapes</t>
  </si>
  <si>
    <t xml:space="preserve">ST1 General Garden Bed_x000D_
Cultivation: 100mm Depth_x000D_
Topsoil: 300mm Depth Topsoil A_x000D_
Mulch: 75mm Depth 1 inch Hoop Pine Mulch </t>
  </si>
  <si>
    <t xml:space="preserve">ST2 Planting Within TPZ_x000D_
Cultivation: 100mm Depth_x000D_
Topsoil: Topsoil A_x000D_
Mulch: 75mm Depth 1 inch Hoop Pine Mulch </t>
  </si>
  <si>
    <t>Landscaping</t>
  </si>
  <si>
    <t>Tree</t>
  </si>
  <si>
    <t>HAR PEN: Tulip Wood_x000D_
- Species: Harpulia Pendula_x000D_
- Potsize: 45 L</t>
  </si>
  <si>
    <t>Shrubs</t>
  </si>
  <si>
    <t>COR PET: Broad Leafed Palm Lily_x000D_
- Species: Cordyline Petiolaris_x000D_
- Potsize: 200 mm</t>
  </si>
  <si>
    <t>HYM LUS: Native Frangipani (DWARF)_x000D_
- Species: Hymenosporum Flavum 'Lushious'_x000D_
- Potsize: 200 mm</t>
  </si>
  <si>
    <t>MEL AFF: Blue Tongue_x000D_
- Species: Melastoma Affine_x000D_
- Potsize: 250 mm</t>
  </si>
  <si>
    <t>Grasses And Clumping</t>
  </si>
  <si>
    <t>ALP CAE: Native Ginger_x000D_
- Species: Alpinia Caerulea_x000D_
- Potsize: 140 mm</t>
  </si>
  <si>
    <t>DIA LJ: Little Jess Flax Lily_x000D_
- Species: Dianella Caerulea 'Little Jess'_x000D_
- Potsize: 140 mm</t>
  </si>
  <si>
    <t>LIR EG: Evergreen Giant_x000D_
- Species: Liriope 'Evergreen Giant'_x000D_
- Potsize: 140 mm</t>
  </si>
  <si>
    <t>Groundcovers</t>
  </si>
  <si>
    <t>ADI HIS: Rosy Maidenhair Fern_x000D_
- Species: Adiantum Hispidulum_x000D_
- Potsize: 140 mm</t>
  </si>
  <si>
    <t>CIS ANT: Kangaroo Vine_x000D_
- Species: Cissus Antarctica_x000D_
- Potsize: 140 mm</t>
  </si>
  <si>
    <t>MYO ELL: Coastal Myoporum_x000D_
- Species: Myoporum Ellipticum_x000D_
- Potsize: 140 mm</t>
  </si>
  <si>
    <t>GRE BR: Grevillea 'Bronze Rambler'_x000D_
- Species: Grevillea 'Bronze Rambler'_x000D_
- Potsize: 140 mm</t>
  </si>
  <si>
    <t>Toilet Accessories</t>
  </si>
  <si>
    <t>450mm Grab Bar</t>
  </si>
  <si>
    <t>750mm Grab Bar</t>
  </si>
  <si>
    <t>900mm Grab Bar</t>
  </si>
  <si>
    <t xml:space="preserve">Tissue Paper Dispenser </t>
  </si>
  <si>
    <t>Soap Dispenser</t>
  </si>
  <si>
    <t>Mirror _x000D_</t>
  </si>
  <si>
    <t>_x000D_Towel Bar</t>
  </si>
  <si>
    <t>(D.01/D1) (820mm x 2400mm) Single Leaf Hinged Door w/Metal Frame</t>
  </si>
  <si>
    <t>(D.01/D2) (820mm x 2040mm) Single Leaf Hinged Door w/Timber Frame</t>
  </si>
  <si>
    <t>(D.01/D3) (1600mm x 2340mm) Three Panel Sliding Door w/Timber Frame</t>
  </si>
  <si>
    <t>(D.01/D4) (820mm x 2040mm) Single Leaf Hinged Door w/Timber Frame</t>
  </si>
  <si>
    <t>(D.01/D5) (820mm x 2040mm) Single Leaf Hinged Door w/Timber Frame</t>
  </si>
  <si>
    <t>(D.01/D6) (720mm x 2040mm) Single Leaf Sliding Door w/Timber Frame</t>
  </si>
  <si>
    <t>(D.01/D7) (820mm x 2040mm) Single Leaf Hinged Door w/Timber Frame</t>
  </si>
  <si>
    <t>(D.01/D8) (5500mm x 2400mm) Four Panel Tilt Panel Powdercoated Door w/Metal Frame</t>
  </si>
  <si>
    <t>(D.01/D9) (820mm x 2040mm) Single Leaf Hinged Door w/Metal Frame</t>
  </si>
  <si>
    <t>(D.02/D1) (1020mm x 2400mm) Single Leaf Hinged Door w/Metal Frame</t>
  </si>
  <si>
    <t>(D.02/D2) (820mm x 2040mm) Single Leaf Hinged Door w/Timber Frame</t>
  </si>
  <si>
    <t>(D.02/D3) (1800mm x 2340mm) Three Panel Sliding Door w/Timber Frame</t>
  </si>
  <si>
    <t>(D.02/D4) (720mm x 2040mm) Single Leaf Hinged Door w/Timber Frame</t>
  </si>
  <si>
    <t>(D.02/D5) (820mm x 2040mm) Single Leaf Hinged Door w/Timber Frame</t>
  </si>
  <si>
    <t>(D.02/D6) (720mm x 2040mm) Single Leaf Hinged Door w/Timber Frame</t>
  </si>
  <si>
    <t>(D.02/D7) (720mm x 2040mm) Single Leaf Hinged Door w/Timber Frame</t>
  </si>
  <si>
    <t>(D.02/D8) (820mm x 2400mm) Single Leaf Hinged Door w/Metal Frame</t>
  </si>
  <si>
    <t>(D.02/D9) (820mm x 2400mm) Single Leaf Hinged Door w/Metal Frame</t>
  </si>
  <si>
    <t>(D.02/D10) (2400mm x 2400mm) Tilt Panel Powdercoat Door w/Metal Frame</t>
  </si>
  <si>
    <t>(D.03/D1) (1020mm x 2400mm) Single Leaf Hinged Door w/Metal Frame</t>
  </si>
  <si>
    <t>(D.03/D2) (820mm x 2040mm) Single Leaf Hinged Door w/Timber Frame</t>
  </si>
  <si>
    <t>(D.03/D3) (1800mm x 2340mm) Three Panel Sliding Door w/Timber Frame</t>
  </si>
  <si>
    <t>(D.03/D4) (720mm x 2040mm) Single Leaf Hinged Door w/Timber Frame</t>
  </si>
  <si>
    <t>(D.03/D5) (820mm x 2040mm) Single Leaf Hinged Door w/Timber Frame</t>
  </si>
  <si>
    <t>(D.03/D6) (720mm x 2040mm) Single Leaf Hinged Door w/Timber Frame</t>
  </si>
  <si>
    <t>(D.03/D7) (720mm x 2040mm) Single Leaf Hinged Door w/Timber Frame</t>
  </si>
  <si>
    <t>(D.03/D8) (820mm x 2400mm) Single Leaf Hinged Door w/Metal Frame</t>
  </si>
  <si>
    <t>(D.03/D9) (820mm x 2400mm) Single Leaf Hinged Door w/Metal Frame</t>
  </si>
  <si>
    <t>(D.03/D10) (2400mm x 2400mm) Tilt Panel Powdercoat Door w/Metal Frame</t>
  </si>
  <si>
    <t>(D.04/D1) (1020mm x 2400mm) Single Leaf Hinged Door w/Metal Frame</t>
  </si>
  <si>
    <t>(D.04/D2) (820mm x 2040mm) Single Leaf Sliding Door w/Timber Frame</t>
  </si>
  <si>
    <t>(D.04/D3) (820mm x 2040mm) Single Leaf Hinged Door w/Timber Frame</t>
  </si>
  <si>
    <t>(D.04/D4) (720mm x 2040mm) Single Leaf Hinged Door w/Timber Frame</t>
  </si>
  <si>
    <t>(D.04/D5) (820mm x 2400mm) Single Leaf Hinged Door w/Metal Frame</t>
  </si>
  <si>
    <t>(D.04/D6) (2400mm x 2400mm) Tilt Panel Powdercoat Door w/Metal Frame</t>
  </si>
  <si>
    <t>(D.01/W1) (1800mm x 2100mm) Window w/Frame</t>
  </si>
  <si>
    <t>(D.01/W2) (1800mm x 2100mm) Window w/Frame</t>
  </si>
  <si>
    <t>(D.01/W3) (900mm x 2100mm) Window w/Frame</t>
  </si>
  <si>
    <t>(D.02/W1) (900mm x 2100mm) Window w/Frame</t>
  </si>
  <si>
    <t>(D.02/W2) (1800mm x 2100mm) Window w/Frame</t>
  </si>
  <si>
    <t>(D.02/W3) (750mm x 2400mm) Window w/Frame</t>
  </si>
  <si>
    <t>(D.03/W1) (900mm x 2100mm) Window w/Frame</t>
  </si>
  <si>
    <t>(D.03/W2) (1800mm x 2100mm) Window w/Frame</t>
  </si>
  <si>
    <t>(D.03/W3) (750mm x 2400mm) Window w/Frame</t>
  </si>
  <si>
    <t>(D.04/W1) (900mm x 2100mm) Window w/Frame</t>
  </si>
  <si>
    <t>(D.04/W2) (1800mm x 1700mm) Window w/Frame</t>
  </si>
  <si>
    <t>(D.04/W3) (750mm x 2400mm) Window w/Frame</t>
  </si>
  <si>
    <t>(D.04/W4)  (3000mm x 2700mm) Window w/Frame</t>
  </si>
  <si>
    <t>(D.04/W5) (1500mm x 2400mm) Window w/Frame</t>
  </si>
  <si>
    <t>(D.04/W6) (750mm x 2400mm) Window w/Frame</t>
  </si>
  <si>
    <t>Hardware</t>
  </si>
  <si>
    <t xml:space="preserve">Door Hardware </t>
  </si>
  <si>
    <t xml:space="preserve">Window Hardware </t>
  </si>
  <si>
    <t xml:space="preserve">Overhead and Preliminaries </t>
  </si>
  <si>
    <t>Door Architraves</t>
  </si>
  <si>
    <t>Window Architraves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</si>
</sst>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[$$-409]#,##0"/>
    <numFmt numFmtId="167" formatCode="&quot;$&quot;#,##0.00"/>
    <numFmt numFmtId="168" formatCode="[$$-409]#,##0.00"/>
  </numFmts>
  <fonts count="25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u/>
      <sz val="11"/>
      <color theme="1"/>
      <name val="Arial"/>
      <family val="2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sz val="11"/>
      <color theme="0"/>
      <name val="Arial"/>
      <family val="2"/>
    </font>
    <font>
      <b/>
      <sz val="12"/>
      <color theme="1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6" tint="-0.249977111117893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</borders>
  <cellStyleXfs count="7">
    <xf numFmtId="0" fontId="0" fillId="0" borderId="0"/>
    <xf numFmtId="1" fontId="1" fillId="3" borderId="1">
      <alignment horizontal="center" vertical="center"/>
    </xf>
    <xf numFmtId="4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16">
      <alignment horizontal="left" vertical="center" wrapText="1"/>
    </xf>
    <xf numFmtId="39" fontId="4" fillId="0" borderId="16">
      <alignment horizontal="left" vertical="center" wrapText="1"/>
    </xf>
    <xf numFmtId="43" fontId="3" fillId="0" borderId="0" applyFont="0" applyFill="0" applyBorder="0" applyAlignment="0" applyProtection="0"/>
  </cellStyleXfs>
  <cellXfs count="186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8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7" fillId="0" borderId="9" xfId="0" applyFont="1" applyBorder="1" applyAlignment="1">
      <alignment vertical="center"/>
    </xf>
    <xf numFmtId="0" fontId="9" fillId="3" borderId="9" xfId="0" applyFont="1" applyFill="1" applyBorder="1" applyAlignment="1">
      <alignment horizontal="right" vertical="center"/>
    </xf>
    <xf numFmtId="0" fontId="7" fillId="0" borderId="13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6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39" fontId="2" fillId="0" borderId="1" xfId="4" applyFont="1" applyBorder="1" applyAlignment="1">
      <alignment horizontal="center" vertical="center" wrapText="1"/>
    </xf>
    <xf numFmtId="39" fontId="9" fillId="0" borderId="1" xfId="4" applyFont="1" applyBorder="1" applyAlignment="1">
      <alignment horizontal="center" vertical="center" wrapText="1"/>
    </xf>
    <xf numFmtId="39" fontId="9" fillId="0" borderId="1" xfId="0" applyNumberFormat="1" applyFont="1" applyBorder="1" applyAlignment="1">
      <alignment horizontal="center" vertical="center" wrapText="1"/>
    </xf>
    <xf numFmtId="39" fontId="2" fillId="0" borderId="1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Continuous" vertical="center"/>
    </xf>
    <xf numFmtId="0" fontId="2" fillId="0" borderId="14" xfId="0" applyFont="1" applyBorder="1" applyAlignment="1">
      <alignment horizontal="centerContinuous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5" fontId="7" fillId="3" borderId="0" xfId="0" applyNumberFormat="1" applyFont="1" applyFill="1"/>
    <xf numFmtId="0" fontId="7" fillId="0" borderId="2" xfId="0" applyFont="1" applyBorder="1" applyAlignment="1">
      <alignment vertical="center"/>
    </xf>
    <xf numFmtId="0" fontId="8" fillId="3" borderId="6" xfId="0" applyFont="1" applyFill="1" applyBorder="1" applyAlignment="1">
      <alignment horizontal="center" vertical="center"/>
    </xf>
    <xf numFmtId="167" fontId="2" fillId="0" borderId="9" xfId="0" applyNumberFormat="1" applyFont="1" applyBorder="1" applyAlignment="1">
      <alignment horizontal="centerContinuous" vertical="center"/>
    </xf>
    <xf numFmtId="39" fontId="2" fillId="0" borderId="1" xfId="4" applyFont="1" applyBorder="1">
      <alignment horizontal="left" vertical="center" wrapText="1"/>
    </xf>
    <xf numFmtId="0" fontId="2" fillId="8" borderId="1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5" fontId="8" fillId="3" borderId="9" xfId="0" applyNumberFormat="1" applyFont="1" applyFill="1" applyBorder="1" applyAlignment="1">
      <alignment horizontal="right"/>
    </xf>
    <xf numFmtId="0" fontId="9" fillId="8" borderId="10" xfId="0" applyFont="1" applyFill="1" applyBorder="1" applyAlignment="1">
      <alignment horizontal="center" vertical="center"/>
    </xf>
    <xf numFmtId="0" fontId="9" fillId="3" borderId="0" xfId="0" applyFont="1" applyFill="1" applyAlignment="1">
      <alignment horizontal="left" vertical="center" wrapText="1"/>
    </xf>
    <xf numFmtId="0" fontId="7" fillId="3" borderId="6" xfId="0" applyFont="1" applyFill="1" applyBorder="1" applyAlignment="1">
      <alignment vertical="center"/>
    </xf>
    <xf numFmtId="0" fontId="17" fillId="0" borderId="6" xfId="0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20" fillId="0" borderId="6" xfId="0" applyFont="1" applyBorder="1"/>
    <xf numFmtId="39" fontId="9" fillId="7" borderId="1" xfId="4" applyFont="1" applyFill="1" applyBorder="1">
      <alignment horizontal="left" vertical="center" wrapText="1"/>
    </xf>
    <xf numFmtId="165" fontId="7" fillId="8" borderId="1" xfId="0" applyNumberFormat="1" applyFont="1" applyFill="1" applyBorder="1"/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5" fontId="8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2" fontId="7" fillId="0" borderId="1" xfId="0" applyNumberFormat="1" applyFont="1" applyBorder="1" applyAlignment="1">
      <alignment horizontal="center" vertical="center"/>
    </xf>
    <xf numFmtId="167" fontId="7" fillId="0" borderId="1" xfId="0" applyNumberFormat="1" applyFont="1" applyBorder="1" applyAlignment="1">
      <alignment horizontal="center" vertical="center"/>
    </xf>
    <xf numFmtId="0" fontId="9" fillId="8" borderId="20" xfId="0" applyFont="1" applyFill="1" applyBorder="1" applyAlignment="1">
      <alignment horizontal="center" vertical="center"/>
    </xf>
    <xf numFmtId="0" fontId="2" fillId="8" borderId="21" xfId="0" applyFont="1" applyFill="1" applyBorder="1" applyAlignment="1">
      <alignment vertical="center"/>
    </xf>
    <xf numFmtId="165" fontId="7" fillId="8" borderId="21" xfId="0" applyNumberFormat="1" applyFont="1" applyFill="1" applyBorder="1"/>
    <xf numFmtId="44" fontId="7" fillId="8" borderId="22" xfId="0" applyNumberFormat="1" applyFont="1" applyFill="1" applyBorder="1"/>
    <xf numFmtId="44" fontId="7" fillId="8" borderId="11" xfId="0" applyNumberFormat="1" applyFont="1" applyFill="1" applyBorder="1"/>
    <xf numFmtId="0" fontId="6" fillId="0" borderId="0" xfId="0" applyFont="1" applyAlignment="1">
      <alignment vertical="center"/>
    </xf>
    <xf numFmtId="0" fontId="12" fillId="9" borderId="6" xfId="0" applyFont="1" applyFill="1" applyBorder="1" applyAlignment="1">
      <alignment vertical="center"/>
    </xf>
    <xf numFmtId="0" fontId="10" fillId="9" borderId="11" xfId="3" applyFont="1" applyFill="1" applyBorder="1" applyAlignment="1">
      <alignment horizontal="center" vertical="center" wrapText="1"/>
    </xf>
    <xf numFmtId="9" fontId="22" fillId="9" borderId="5" xfId="0" applyNumberFormat="1" applyFont="1" applyFill="1" applyBorder="1" applyAlignment="1">
      <alignment horizontal="center" vertical="center"/>
    </xf>
    <xf numFmtId="39" fontId="2" fillId="10" borderId="1" xfId="4" applyFont="1" applyFill="1" applyBorder="1" applyAlignment="1">
      <alignment horizontal="right" vertical="center" wrapText="1"/>
    </xf>
    <xf numFmtId="0" fontId="9" fillId="11" borderId="6" xfId="0" applyFont="1" applyFill="1" applyBorder="1" applyAlignment="1">
      <alignment vertical="center"/>
    </xf>
    <xf numFmtId="0" fontId="8" fillId="11" borderId="4" xfId="0" applyFont="1" applyFill="1" applyBorder="1" applyAlignment="1">
      <alignment horizontal="center" vertical="center"/>
    </xf>
    <xf numFmtId="164" fontId="8" fillId="11" borderId="11" xfId="0" applyNumberFormat="1" applyFont="1" applyFill="1" applyBorder="1" applyAlignment="1">
      <alignment horizontal="center" vertical="center"/>
    </xf>
    <xf numFmtId="0" fontId="10" fillId="9" borderId="23" xfId="0" applyFont="1" applyFill="1" applyBorder="1" applyAlignment="1">
      <alignment horizontal="center" vertical="center"/>
    </xf>
    <xf numFmtId="0" fontId="10" fillId="9" borderId="24" xfId="0" applyFont="1" applyFill="1" applyBorder="1" applyAlignment="1">
      <alignment horizontal="center" vertical="center" wrapText="1"/>
    </xf>
    <xf numFmtId="0" fontId="10" fillId="9" borderId="25" xfId="0" applyFont="1" applyFill="1" applyBorder="1" applyAlignment="1">
      <alignment horizontal="center" vertical="center" wrapText="1"/>
    </xf>
    <xf numFmtId="0" fontId="7" fillId="9" borderId="0" xfId="0" applyFont="1" applyFill="1"/>
    <xf numFmtId="165" fontId="9" fillId="11" borderId="19" xfId="2" applyNumberFormat="1" applyFont="1" applyFill="1" applyBorder="1" applyAlignment="1">
      <alignment vertical="center"/>
    </xf>
    <xf numFmtId="165" fontId="9" fillId="11" borderId="7" xfId="2" applyNumberFormat="1" applyFont="1" applyFill="1" applyBorder="1" applyAlignment="1">
      <alignment vertical="center"/>
    </xf>
    <xf numFmtId="0" fontId="10" fillId="9" borderId="6" xfId="0" applyFont="1" applyFill="1" applyBorder="1" applyAlignment="1">
      <alignment horizontal="center" vertical="center"/>
    </xf>
    <xf numFmtId="9" fontId="10" fillId="9" borderId="0" xfId="0" applyNumberFormat="1" applyFont="1" applyFill="1" applyAlignment="1">
      <alignment horizontal="center" vertical="center"/>
    </xf>
    <xf numFmtId="165" fontId="23" fillId="9" borderId="9" xfId="2" applyNumberFormat="1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/>
    </xf>
    <xf numFmtId="167" fontId="9" fillId="11" borderId="0" xfId="0" applyNumberFormat="1" applyFont="1" applyFill="1" applyBorder="1" applyAlignment="1">
      <alignment vertical="center"/>
    </xf>
    <xf numFmtId="164" fontId="7" fillId="0" borderId="0" xfId="0" applyNumberFormat="1" applyFont="1" applyBorder="1" applyAlignment="1">
      <alignment horizontal="right" vertical="center"/>
    </xf>
    <xf numFmtId="0" fontId="8" fillId="3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Continuous" vertical="center"/>
    </xf>
    <xf numFmtId="167" fontId="2" fillId="0" borderId="0" xfId="0" applyNumberFormat="1" applyFont="1" applyBorder="1" applyAlignment="1">
      <alignment horizontal="centerContinuous" vertical="center"/>
    </xf>
    <xf numFmtId="0" fontId="10" fillId="9" borderId="29" xfId="3" applyFont="1" applyFill="1" applyBorder="1" applyAlignment="1">
      <alignment horizontal="center" vertical="center"/>
    </xf>
    <xf numFmtId="0" fontId="10" fillId="9" borderId="30" xfId="3" applyFont="1" applyFill="1" applyBorder="1" applyAlignment="1">
      <alignment horizontal="center" vertical="center" wrapText="1"/>
    </xf>
    <xf numFmtId="0" fontId="10" fillId="9" borderId="30" xfId="3" applyFont="1" applyFill="1" applyBorder="1" applyAlignment="1">
      <alignment horizontal="center" vertical="center"/>
    </xf>
    <xf numFmtId="0" fontId="10" fillId="9" borderId="30" xfId="3" applyNumberFormat="1" applyFont="1" applyFill="1" applyBorder="1" applyAlignment="1">
      <alignment horizontal="center" vertical="center"/>
    </xf>
    <xf numFmtId="0" fontId="10" fillId="9" borderId="30" xfId="3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9" fillId="3" borderId="0" xfId="0" applyFont="1" applyFill="1" applyBorder="1" applyAlignment="1">
      <alignment horizontal="left" vertical="center"/>
    </xf>
    <xf numFmtId="0" fontId="9" fillId="3" borderId="0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vertical="center"/>
    </xf>
    <xf numFmtId="0" fontId="11" fillId="3" borderId="0" xfId="0" applyFont="1" applyFill="1" applyBorder="1" applyAlignment="1">
      <alignment horizontal="left" vertical="center"/>
    </xf>
    <xf numFmtId="14" fontId="9" fillId="3" borderId="31" xfId="0" applyNumberFormat="1" applyFont="1" applyFill="1" applyBorder="1" applyAlignment="1">
      <alignment horizontal="left" vertical="center"/>
    </xf>
    <xf numFmtId="0" fontId="7" fillId="0" borderId="31" xfId="0" applyFont="1" applyBorder="1" applyAlignment="1">
      <alignment vertical="center"/>
    </xf>
    <xf numFmtId="0" fontId="9" fillId="3" borderId="31" xfId="0" applyFont="1" applyFill="1" applyBorder="1" applyAlignment="1">
      <alignment horizontal="center" vertical="center"/>
    </xf>
    <xf numFmtId="0" fontId="7" fillId="3" borderId="31" xfId="0" applyFont="1" applyFill="1" applyBorder="1" applyAlignment="1">
      <alignment vertical="center"/>
    </xf>
    <xf numFmtId="0" fontId="10" fillId="9" borderId="32" xfId="3" applyFont="1" applyFill="1" applyBorder="1" applyAlignment="1">
      <alignment horizontal="center" vertical="center" wrapText="1"/>
    </xf>
    <xf numFmtId="0" fontId="10" fillId="9" borderId="27" xfId="0" applyFont="1" applyFill="1" applyBorder="1" applyAlignment="1">
      <alignment vertical="center"/>
    </xf>
    <xf numFmtId="167" fontId="7" fillId="0" borderId="5" xfId="0" applyNumberFormat="1" applyFont="1" applyBorder="1" applyAlignment="1">
      <alignment horizontal="center" vertical="center"/>
    </xf>
    <xf numFmtId="0" fontId="10" fillId="9" borderId="5" xfId="0" applyFont="1" applyFill="1" applyBorder="1" applyAlignment="1">
      <alignment vertical="center"/>
    </xf>
    <xf numFmtId="166" fontId="22" fillId="9" borderId="28" xfId="0" applyNumberFormat="1" applyFont="1" applyFill="1" applyBorder="1" applyAlignment="1">
      <alignment horizontal="center" vertical="center"/>
    </xf>
    <xf numFmtId="0" fontId="8" fillId="0" borderId="33" xfId="0" applyFont="1" applyBorder="1" applyAlignment="1">
      <alignment horizontal="left" vertical="center"/>
    </xf>
    <xf numFmtId="0" fontId="10" fillId="9" borderId="11" xfId="0" applyFont="1" applyFill="1" applyBorder="1" applyAlignment="1">
      <alignment vertical="center"/>
    </xf>
    <xf numFmtId="0" fontId="7" fillId="0" borderId="10" xfId="0" applyFont="1" applyBorder="1" applyAlignment="1">
      <alignment horizontal="center" vertical="center"/>
    </xf>
    <xf numFmtId="167" fontId="7" fillId="0" borderId="11" xfId="0" applyNumberFormat="1" applyFont="1" applyBorder="1" applyAlignment="1">
      <alignment horizontal="center" vertical="center"/>
    </xf>
    <xf numFmtId="0" fontId="9" fillId="11" borderId="0" xfId="0" applyFont="1" applyFill="1" applyBorder="1" applyAlignment="1">
      <alignment horizontal="center" vertical="center"/>
    </xf>
    <xf numFmtId="0" fontId="9" fillId="11" borderId="0" xfId="0" applyFont="1" applyFill="1" applyBorder="1" applyAlignment="1">
      <alignment horizontal="left" vertical="center"/>
    </xf>
    <xf numFmtId="0" fontId="9" fillId="11" borderId="0" xfId="0" applyFont="1" applyFill="1" applyBorder="1" applyAlignment="1">
      <alignment vertical="center"/>
    </xf>
    <xf numFmtId="167" fontId="9" fillId="11" borderId="11" xfId="0" applyNumberFormat="1" applyFont="1" applyFill="1" applyBorder="1" applyAlignment="1">
      <alignment vertical="center"/>
    </xf>
    <xf numFmtId="0" fontId="8" fillId="0" borderId="0" xfId="0" applyFont="1" applyBorder="1" applyAlignment="1">
      <alignment horizontal="right" vertical="center"/>
    </xf>
    <xf numFmtId="0" fontId="13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right" vertical="center"/>
    </xf>
    <xf numFmtId="164" fontId="7" fillId="0" borderId="11" xfId="0" applyNumberFormat="1" applyFont="1" applyBorder="1" applyAlignment="1">
      <alignment horizontal="right" vertical="center"/>
    </xf>
    <xf numFmtId="0" fontId="12" fillId="9" borderId="10" xfId="0" applyFont="1" applyFill="1" applyBorder="1" applyAlignment="1">
      <alignment vertical="center"/>
    </xf>
    <xf numFmtId="0" fontId="7" fillId="0" borderId="10" xfId="0" applyFont="1" applyBorder="1" applyAlignment="1">
      <alignment horizontal="center" vertical="center" wrapText="1"/>
    </xf>
    <xf numFmtId="2" fontId="7" fillId="0" borderId="0" xfId="0" applyNumberFormat="1" applyFont="1" applyBorder="1" applyAlignment="1">
      <alignment horizontal="right" vertical="center"/>
    </xf>
    <xf numFmtId="2" fontId="8" fillId="3" borderId="0" xfId="0" applyNumberFormat="1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166" fontId="22" fillId="9" borderId="11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left" vertical="center"/>
    </xf>
    <xf numFmtId="0" fontId="16" fillId="0" borderId="0" xfId="0" applyFont="1" applyBorder="1" applyAlignment="1">
      <alignment horizontal="centerContinuous" vertical="center"/>
    </xf>
    <xf numFmtId="0" fontId="16" fillId="0" borderId="0" xfId="0" applyFont="1" applyBorder="1" applyAlignment="1">
      <alignment horizontal="center" vertical="center"/>
    </xf>
    <xf numFmtId="0" fontId="19" fillId="0" borderId="0" xfId="0" applyFont="1" applyBorder="1" applyAlignment="1">
      <alignment vertical="center"/>
    </xf>
    <xf numFmtId="0" fontId="20" fillId="0" borderId="0" xfId="0" applyFont="1" applyBorder="1"/>
    <xf numFmtId="0" fontId="20" fillId="0" borderId="0" xfId="0" applyFont="1" applyBorder="1" applyAlignment="1">
      <alignment horizontal="left" vertical="center"/>
    </xf>
    <xf numFmtId="0" fontId="7" fillId="0" borderId="0" xfId="0" applyFont="1" applyBorder="1"/>
    <xf numFmtId="0" fontId="21" fillId="0" borderId="0" xfId="0" applyFont="1" applyBorder="1" applyAlignment="1">
      <alignment vertical="center"/>
    </xf>
    <xf numFmtId="0" fontId="7" fillId="3" borderId="0" xfId="0" applyFont="1" applyFill="1" applyBorder="1" applyAlignment="1">
      <alignment horizontal="center" vertical="center"/>
    </xf>
    <xf numFmtId="164" fontId="8" fillId="11" borderId="28" xfId="0" applyNumberFormat="1" applyFont="1" applyFill="1" applyBorder="1" applyAlignment="1">
      <alignment horizontal="center" vertical="center"/>
    </xf>
    <xf numFmtId="0" fontId="2" fillId="0" borderId="27" xfId="0" applyFont="1" applyBorder="1" applyAlignment="1">
      <alignment horizontal="centerContinuous" vertical="center"/>
    </xf>
    <xf numFmtId="9" fontId="24" fillId="12" borderId="5" xfId="0" applyNumberFormat="1" applyFont="1" applyFill="1" applyBorder="1" applyAlignment="1">
      <alignment horizontal="center" vertical="center"/>
    </xf>
    <xf numFmtId="166" fontId="24" fillId="12" borderId="28" xfId="0" applyNumberFormat="1" applyFont="1" applyFill="1" applyBorder="1" applyAlignment="1">
      <alignment horizontal="center" vertical="center"/>
    </xf>
    <xf numFmtId="166" fontId="22" fillId="12" borderId="11" xfId="0" applyNumberFormat="1" applyFont="1" applyFill="1" applyBorder="1" applyAlignment="1">
      <alignment horizontal="center" vertical="center"/>
    </xf>
    <xf numFmtId="0" fontId="8" fillId="12" borderId="6" xfId="0" applyFont="1" applyFill="1" applyBorder="1" applyAlignment="1">
      <alignment horizontal="center" vertical="center"/>
    </xf>
    <xf numFmtId="9" fontId="8" fillId="12" borderId="0" xfId="0" applyNumberFormat="1" applyFont="1" applyFill="1" applyAlignment="1">
      <alignment horizontal="center" vertical="center"/>
    </xf>
    <xf numFmtId="165" fontId="7" fillId="12" borderId="9" xfId="2" applyNumberFormat="1" applyFont="1" applyFill="1" applyBorder="1" applyAlignment="1">
      <alignment horizontal="center" vertical="center"/>
    </xf>
    <xf numFmtId="0" fontId="23" fillId="9" borderId="9" xfId="2" applyNumberFormat="1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39" fontId="9" fillId="0" borderId="1" xfId="4" applyFont="1" applyBorder="1">
      <alignment horizontal="left" vertical="center" wrapText="1"/>
    </xf>
    <xf numFmtId="39" fontId="9" fillId="10" borderId="1" xfId="4" applyFont="1" applyFill="1" applyBorder="1">
      <alignment horizontal="left" vertical="center" wrapText="1"/>
    </xf>
    <xf numFmtId="39" fontId="9" fillId="0" borderId="34" xfId="0" applyNumberFormat="1" applyFont="1" applyBorder="1" applyAlignment="1">
      <alignment vertical="center" wrapText="1"/>
    </xf>
    <xf numFmtId="0" fontId="9" fillId="11" borderId="19" xfId="0" applyFont="1" applyFill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0" fontId="9" fillId="11" borderId="17" xfId="0" applyFont="1" applyFill="1" applyBorder="1" applyAlignment="1">
      <alignment horizontal="center" vertical="center"/>
    </xf>
    <xf numFmtId="0" fontId="9" fillId="11" borderId="18" xfId="0" applyFont="1" applyFill="1" applyBorder="1" applyAlignment="1">
      <alignment horizontal="center" vertical="center"/>
    </xf>
    <xf numFmtId="0" fontId="16" fillId="0" borderId="0" xfId="0" applyFont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/>
    </xf>
    <xf numFmtId="166" fontId="15" fillId="0" borderId="0" xfId="0" applyNumberFormat="1" applyFont="1" applyBorder="1" applyAlignment="1">
      <alignment horizontal="center" vertical="center"/>
    </xf>
    <xf numFmtId="164" fontId="15" fillId="0" borderId="0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11" borderId="12" xfId="0" applyFont="1" applyFill="1" applyBorder="1" applyAlignment="1">
      <alignment horizontal="center" vertical="center"/>
    </xf>
    <xf numFmtId="0" fontId="8" fillId="11" borderId="4" xfId="0" applyFont="1" applyFill="1" applyBorder="1" applyAlignment="1">
      <alignment horizontal="center" vertical="center"/>
    </xf>
    <xf numFmtId="0" fontId="22" fillId="9" borderId="12" xfId="0" applyFont="1" applyFill="1" applyBorder="1" applyAlignment="1">
      <alignment horizontal="right" vertical="center"/>
    </xf>
    <xf numFmtId="0" fontId="22" fillId="9" borderId="4" xfId="0" applyFont="1" applyFill="1" applyBorder="1" applyAlignment="1">
      <alignment horizontal="right" vertical="center"/>
    </xf>
    <xf numFmtId="0" fontId="22" fillId="9" borderId="26" xfId="0" applyFont="1" applyFill="1" applyBorder="1" applyAlignment="1">
      <alignment horizontal="right" vertical="center"/>
    </xf>
    <xf numFmtId="0" fontId="24" fillId="12" borderId="12" xfId="0" applyFont="1" applyFill="1" applyBorder="1" applyAlignment="1">
      <alignment horizontal="right" vertical="center"/>
    </xf>
    <xf numFmtId="0" fontId="24" fillId="12" borderId="4" xfId="0" applyFont="1" applyFill="1" applyBorder="1" applyAlignment="1">
      <alignment horizontal="right" vertical="center"/>
    </xf>
    <xf numFmtId="0" fontId="24" fillId="12" borderId="26" xfId="0" applyFont="1" applyFill="1" applyBorder="1" applyAlignment="1">
      <alignment horizontal="right" vertical="center"/>
    </xf>
    <xf numFmtId="0" fontId="10" fillId="9" borderId="1" xfId="0" applyFont="1" applyFill="1" applyBorder="1" applyAlignment="1">
      <alignment horizontal="center" vertical="center"/>
    </xf>
    <xf numFmtId="39" fontId="9" fillId="0" borderId="34" xfId="0" applyNumberFormat="1" applyFont="1" applyBorder="1" applyAlignment="1">
      <alignment horizontal="center" vertical="center" wrapText="1"/>
    </xf>
    <xf numFmtId="39" fontId="9" fillId="0" borderId="35" xfId="0" applyNumberFormat="1" applyFont="1" applyBorder="1" applyAlignment="1">
      <alignment horizontal="center" vertical="center" wrapText="1"/>
    </xf>
    <xf numFmtId="39" fontId="9" fillId="0" borderId="30" xfId="0" applyNumberFormat="1" applyFont="1" applyBorder="1" applyAlignment="1">
      <alignment horizontal="center" vertical="center" wrapText="1"/>
    </xf>
    <xf numFmtId="39" fontId="8" fillId="0" borderId="34" xfId="4" applyFont="1" applyBorder="1" applyAlignment="1">
      <alignment horizontal="center" vertical="center" wrapText="1"/>
    </xf>
    <xf numFmtId="39" fontId="8" fillId="0" borderId="35" xfId="4" applyFont="1" applyBorder="1" applyAlignment="1">
      <alignment horizontal="center" vertical="center" wrapText="1"/>
    </xf>
    <xf numFmtId="39" fontId="8" fillId="0" borderId="30" xfId="4" applyFont="1" applyBorder="1" applyAlignment="1">
      <alignment horizontal="center" vertical="center" wrapText="1"/>
    </xf>
    <xf numFmtId="0" fontId="8" fillId="0" borderId="34" xfId="0" applyFont="1" applyBorder="1" applyAlignment="1">
      <alignment horizontal="center" vertical="center" wrapText="1"/>
    </xf>
    <xf numFmtId="0" fontId="8" fillId="0" borderId="35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/>
    </xf>
    <xf numFmtId="0" fontId="10" fillId="9" borderId="4" xfId="0" applyFont="1" applyFill="1" applyBorder="1" applyAlignment="1">
      <alignment horizontal="center" vertical="center"/>
    </xf>
    <xf numFmtId="39" fontId="2" fillId="0" borderId="1" xfId="4" applyFont="1" applyBorder="1" applyAlignment="1">
      <alignment horizontal="right" vertical="center" wrapText="1"/>
    </xf>
    <xf numFmtId="39" fontId="2" fillId="13" borderId="1" xfId="4" applyFont="1" applyFill="1" applyBorder="1">
      <alignment horizontal="left" vertical="center" wrapText="1"/>
    </xf>
    <xf numFmtId="4" fontId="4" fillId="0" borderId="16" xfId="6" applyNumberFormat="1" applyFont="1" applyBorder="1" applyAlignment="1">
      <alignment horizontal="center" vertical="center" wrapText="1"/>
    </xf>
    <xf numFmtId="39" fontId="4" fillId="0" borderId="16" xfId="4" applyAlignment="1">
      <alignment horizontal="center" vertical="center" wrapText="1"/>
    </xf>
    <xf numFmtId="39" fontId="4" fillId="0" borderId="16" xfId="4" applyFont="1" applyFill="1" applyBorder="1" applyAlignment="1">
      <alignment horizontal="center" vertical="center" wrapText="1"/>
    </xf>
    <xf numFmtId="39" fontId="4" fillId="0" borderId="36" xfId="4" applyFont="1" applyFill="1" applyBorder="1" applyAlignment="1">
      <alignment horizontal="center" vertical="center" wrapText="1"/>
    </xf>
    <xf numFmtId="39" fontId="4" fillId="0" borderId="1" xfId="4" applyFont="1" applyFill="1" applyBorder="1" applyAlignment="1">
      <alignment horizontal="center" vertical="center" wrapText="1"/>
    </xf>
    <xf numFmtId="168" fontId="22" fillId="9" borderId="28" xfId="0" applyNumberFormat="1" applyFont="1" applyFill="1" applyBorder="1" applyAlignment="1">
      <alignment horizontal="center" vertical="center"/>
    </xf>
  </cellXfs>
  <cellStyles count="7">
    <cellStyle name="Accent1" xfId="3" builtinId="29"/>
    <cellStyle name="Comma" xfId="6" builtinId="3"/>
    <cellStyle name="Currency 2" xfId="2" xr:uid="{00000000-0005-0000-0000-000001000000}"/>
    <cellStyle name="Normal" xfId="0" builtinId="0"/>
    <cellStyle name="Style 1" xfId="1" xr:uid="{00000000-0005-0000-0000-000003000000}"/>
    <cellStyle name="takeoffs body style" xfId="4" xr:uid="{00000000-0005-0000-0000-000004000000}"/>
    <cellStyle name="takeoffs body style 2" xfId="5" xr:uid="{00000000-0005-0000-0000-000005000000}"/>
  </cellStyles>
  <dxfs count="5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FC6C00"/>
      <color rgb="FF3366CC"/>
      <color rgb="FF4F81BD"/>
      <color rgb="FF0000B3"/>
      <color rgb="FF00B300"/>
      <color rgb="FFEFF5F5"/>
      <color rgb="FF3399FF"/>
      <color rgb="FFA744B8"/>
      <color rgb="FF8533C9"/>
      <color rgb="FF007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lt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lt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/>
          </a:p>
        </c:rich>
      </c:tx>
      <c:layout>
        <c:manualLayout>
          <c:xMode val="edge"/>
          <c:yMode val="edge"/>
          <c:x val="0.33684762182675687"/>
          <c:y val="2.1769870470699167E-2"/>
        </c:manualLayout>
      </c:layout>
      <c:overlay val="0"/>
      <c:spPr>
        <a:solidFill>
          <a:schemeClr val="dk1"/>
        </a:solidFill>
        <a:ln w="19050" cap="flat" cmpd="sng" algn="ctr">
          <a:solidFill>
            <a:schemeClr val="lt1"/>
          </a:solidFill>
          <a:prstDash val="solid"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ln>
                <a:noFill/>
              </a:ln>
              <a:solidFill>
                <a:schemeClr val="lt1"/>
              </a:solidFill>
              <a:effectLst>
                <a:glow rad="114300">
                  <a:schemeClr val="accent1">
                    <a:alpha val="29000"/>
                  </a:schemeClr>
                </a:glow>
                <a:outerShdw blurRad="50800" dist="1536700" dir="21540000" algn="ctr" rotWithShape="0">
                  <a:srgbClr val="000000">
                    <a:alpha val="0"/>
                  </a:srgb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5">
                <a:lumMod val="5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SUMMARY!$B$11:$B$28</c:f>
              <c:strCache>
                <c:ptCount val="18"/>
                <c:pt idx="0">
                  <c:v>Overhead and Preliminaries</c:v>
                </c:pt>
                <c:pt idx="1">
                  <c:v>Existing Conditions/ Sitework</c:v>
                </c:pt>
                <c:pt idx="2">
                  <c:v>Concrete</c:v>
                </c:pt>
                <c:pt idx="3">
                  <c:v>Masonry</c:v>
                </c:pt>
                <c:pt idx="4">
                  <c:v>Metal</c:v>
                </c:pt>
                <c:pt idx="5">
                  <c:v>Wood, Plastic And Composites</c:v>
                </c:pt>
                <c:pt idx="6">
                  <c:v>Thermal And Moisture Protection</c:v>
                </c:pt>
                <c:pt idx="7">
                  <c:v>Openings</c:v>
                </c:pt>
                <c:pt idx="8">
                  <c:v>Finishes</c:v>
                </c:pt>
                <c:pt idx="9">
                  <c:v>Specialities</c:v>
                </c:pt>
                <c:pt idx="10">
                  <c:v>Equipmant</c:v>
                </c:pt>
                <c:pt idx="11">
                  <c:v>Furnishes</c:v>
                </c:pt>
                <c:pt idx="12">
                  <c:v>Plumbing</c:v>
                </c:pt>
                <c:pt idx="13">
                  <c:v>HVAC/ Mechanical</c:v>
                </c:pt>
                <c:pt idx="14">
                  <c:v>Electrical</c:v>
                </c:pt>
                <c:pt idx="15">
                  <c:v>Excavation</c:v>
                </c:pt>
                <c:pt idx="16">
                  <c:v>Exterior Improvements</c:v>
                </c:pt>
                <c:pt idx="17">
                  <c:v>Utilities</c:v>
                </c:pt>
              </c:strCache>
            </c:strRef>
          </c:cat>
          <c:val>
            <c:numRef>
              <c:f>SUMMARY!$C$11:$C$28</c:f>
              <c:numCache>
                <c:formatCode>_("$"* #,##0_);_("$"* \(#,##0\);_("$"* "-"??_);_(@_)</c:formatCode>
                <c:ptCount val="18"/>
                <c:pt idx="0">
                  <c:v>51463.08</c:v>
                </c:pt>
                <c:pt idx="1">
                  <c:v>2683.283578</c:v>
                </c:pt>
                <c:pt idx="2">
                  <c:v>3843.5954400000005</c:v>
                </c:pt>
                <c:pt idx="3">
                  <c:v>158074.85978369997</c:v>
                </c:pt>
                <c:pt idx="4">
                  <c:v>234366.18799999994</c:v>
                </c:pt>
                <c:pt idx="5">
                  <c:v>44010.314573333337</c:v>
                </c:pt>
                <c:pt idx="6">
                  <c:v>33733.343782499993</c:v>
                </c:pt>
                <c:pt idx="7">
                  <c:v>307136.8492</c:v>
                </c:pt>
                <c:pt idx="8">
                  <c:v>163707.849262</c:v>
                </c:pt>
                <c:pt idx="9">
                  <c:v>15966.65</c:v>
                </c:pt>
                <c:pt idx="10">
                  <c:v>14370.650000000001</c:v>
                </c:pt>
                <c:pt idx="11">
                  <c:v>63130.971399999995</c:v>
                </c:pt>
                <c:pt idx="12">
                  <c:v>54999.081275000004</c:v>
                </c:pt>
                <c:pt idx="13">
                  <c:v>20000</c:v>
                </c:pt>
                <c:pt idx="14">
                  <c:v>45716.863249999995</c:v>
                </c:pt>
                <c:pt idx="15">
                  <c:v>0</c:v>
                </c:pt>
                <c:pt idx="16">
                  <c:v>111640.11366464998</c:v>
                </c:pt>
                <c:pt idx="1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937665168"/>
        <c:axId val="1937663248"/>
        <c:axId val="0"/>
      </c:bar3DChart>
      <c:catAx>
        <c:axId val="19376651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7663248"/>
        <c:crosses val="autoZero"/>
        <c:auto val="1"/>
        <c:lblAlgn val="ctr"/>
        <c:lblOffset val="100"/>
        <c:noMultiLvlLbl val="0"/>
      </c:catAx>
      <c:valAx>
        <c:axId val="1937663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76651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27214</xdr:colOff>
      <xdr:row>0</xdr:row>
      <xdr:rowOff>10886</xdr:rowOff>
    </xdr:from>
    <xdr:to>
      <xdr:col>12</xdr:col>
      <xdr:colOff>674914</xdr:colOff>
      <xdr:row>34</xdr:row>
      <xdr:rowOff>10886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2</xdr:col>
      <xdr:colOff>722982</xdr:colOff>
      <xdr:row>0</xdr:row>
      <xdr:rowOff>172139</xdr:rowOff>
    </xdr:from>
    <xdr:to>
      <xdr:col>3</xdr:col>
      <xdr:colOff>1247698</xdr:colOff>
      <xdr:row>6</xdr:row>
      <xdr:rowOff>140886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8A95C7D7-25E2-4ABF-AB79-E5FF954445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44518" y="172139"/>
          <a:ext cx="1870572" cy="107360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12</xdr:col>
      <xdr:colOff>1953228</xdr:colOff>
      <xdr:row>1</xdr:row>
      <xdr:rowOff>36757</xdr:rowOff>
    </xdr:from>
    <xdr:to>
      <xdr:col>12</xdr:col>
      <xdr:colOff>3648242</xdr:colOff>
      <xdr:row>8</xdr:row>
      <xdr:rowOff>96455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50633" y="36757"/>
          <a:ext cx="1695014" cy="1458306"/>
        </a:xfrm>
        <a:prstGeom prst="rect">
          <a:avLst/>
        </a:prstGeom>
      </xdr:spPr>
    </xdr:pic>
    <xdr:clientData/>
  </xdr:twoCellAnchor>
  <xdr:twoCellAnchor editAs="oneCell">
    <xdr:from>
      <xdr:col>12</xdr:col>
      <xdr:colOff>1106065</xdr:colOff>
      <xdr:row>1</xdr:row>
      <xdr:rowOff>97042</xdr:rowOff>
    </xdr:from>
    <xdr:to>
      <xdr:col>12</xdr:col>
      <xdr:colOff>3571754</xdr:colOff>
      <xdr:row>8</xdr:row>
      <xdr:rowOff>47275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B98ABE7-9E46-4D75-94FB-FF9CB8E3E0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03470" y="97042"/>
          <a:ext cx="2462514" cy="1352016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rgb="FF3366CC"/>
    <pageSetUpPr fitToPage="1"/>
  </sheetPr>
  <dimension ref="A1:E34"/>
  <sheetViews>
    <sheetView view="pageBreakPreview" zoomScale="83" zoomScaleNormal="100" zoomScaleSheetLayoutView="70" workbookViewId="0">
      <pane ySplit="10" topLeftCell="A11" activePane="bottomLeft" state="frozen"/>
      <selection activeCell="N7" sqref="N7"/>
      <selection pane="bottomLeft" activeCell="B20" sqref="B20"/>
    </sheetView>
  </sheetViews>
  <sheetFormatPr defaultColWidth="9" defaultRowHeight="14" x14ac:dyDescent="0.3"/>
  <cols>
    <col min="1" max="1" width="23.6640625" style="29" customWidth="1"/>
    <col min="2" max="2" width="44.9140625" style="29" customWidth="1"/>
    <col min="3" max="4" width="17.58203125" style="33" customWidth="1"/>
    <col min="5" max="5" width="9" style="29"/>
    <col min="6" max="7" width="14.4140625" style="29" customWidth="1"/>
    <col min="8" max="10" width="9" style="29"/>
    <col min="11" max="12" width="15.58203125" style="29" customWidth="1"/>
    <col min="13" max="16384" width="9" style="29"/>
  </cols>
  <sheetData>
    <row r="1" spans="1:5" x14ac:dyDescent="0.3">
      <c r="A1" s="39"/>
      <c r="B1" s="34"/>
      <c r="C1" s="51"/>
      <c r="D1" s="40"/>
    </row>
    <row r="2" spans="1:5" x14ac:dyDescent="0.3">
      <c r="A2" s="18" t="s">
        <v>21</v>
      </c>
      <c r="B2" s="44"/>
      <c r="C2" s="52"/>
      <c r="D2" s="9"/>
    </row>
    <row r="3" spans="1:5" x14ac:dyDescent="0.3">
      <c r="A3" s="18"/>
      <c r="B3" s="17"/>
      <c r="C3" s="52"/>
      <c r="D3" s="9"/>
    </row>
    <row r="4" spans="1:5" x14ac:dyDescent="0.3">
      <c r="A4" s="18" t="s">
        <v>16</v>
      </c>
      <c r="B4" s="44"/>
      <c r="C4" s="52"/>
      <c r="D4" s="9"/>
    </row>
    <row r="5" spans="1:5" x14ac:dyDescent="0.3">
      <c r="A5" s="18"/>
      <c r="B5" s="17"/>
      <c r="C5" s="52"/>
      <c r="D5" s="9"/>
    </row>
    <row r="6" spans="1:5" x14ac:dyDescent="0.3">
      <c r="A6" s="18" t="s">
        <v>15</v>
      </c>
      <c r="B6" s="17">
        <v>2</v>
      </c>
      <c r="C6" s="52"/>
      <c r="D6" s="9"/>
    </row>
    <row r="7" spans="1:5" x14ac:dyDescent="0.3">
      <c r="A7" s="18"/>
      <c r="B7" s="54"/>
      <c r="C7" s="52"/>
      <c r="D7" s="9"/>
    </row>
    <row r="8" spans="1:5" x14ac:dyDescent="0.3">
      <c r="A8" s="18" t="s">
        <v>28</v>
      </c>
      <c r="B8" s="17">
        <v>459</v>
      </c>
      <c r="C8" s="52"/>
      <c r="D8" s="9"/>
    </row>
    <row r="9" spans="1:5" ht="14.5" thickBot="1" x14ac:dyDescent="0.35">
      <c r="A9" s="18"/>
      <c r="B9" s="41"/>
      <c r="C9" s="53"/>
      <c r="D9" s="42"/>
    </row>
    <row r="10" spans="1:5" s="30" customFormat="1" ht="28.5" thickBot="1" x14ac:dyDescent="0.35">
      <c r="A10" s="71" t="s">
        <v>6</v>
      </c>
      <c r="B10" s="72" t="s">
        <v>0</v>
      </c>
      <c r="C10" s="72" t="s">
        <v>7</v>
      </c>
      <c r="D10" s="73" t="s">
        <v>29</v>
      </c>
      <c r="E10" s="74"/>
    </row>
    <row r="11" spans="1:5" x14ac:dyDescent="0.3">
      <c r="A11" s="58">
        <v>1000</v>
      </c>
      <c r="B11" s="59" t="s">
        <v>37</v>
      </c>
      <c r="C11" s="60">
        <f>'MATERIAL TAKE-OFF'!L13</f>
        <v>51463.08</v>
      </c>
      <c r="D11" s="61">
        <f>C11/$B$8</f>
        <v>112.12</v>
      </c>
    </row>
    <row r="12" spans="1:5" x14ac:dyDescent="0.3">
      <c r="A12" s="43">
        <v>2000</v>
      </c>
      <c r="B12" s="38" t="s">
        <v>212</v>
      </c>
      <c r="C12" s="50">
        <f>'MATERIAL TAKE-OFF'!L37</f>
        <v>2683.283578</v>
      </c>
      <c r="D12" s="62">
        <f t="shared" ref="D12:D28" si="0">C12/$B$8</f>
        <v>5.8459337211328979</v>
      </c>
    </row>
    <row r="13" spans="1:5" x14ac:dyDescent="0.3">
      <c r="A13" s="43">
        <v>3000</v>
      </c>
      <c r="B13" s="38" t="s">
        <v>213</v>
      </c>
      <c r="C13" s="50">
        <f>'MATERIAL TAKE-OFF'!L48</f>
        <v>3843.5954400000005</v>
      </c>
      <c r="D13" s="62">
        <f t="shared" si="0"/>
        <v>8.3738462745098055</v>
      </c>
    </row>
    <row r="14" spans="1:5" x14ac:dyDescent="0.3">
      <c r="A14" s="43">
        <v>4000</v>
      </c>
      <c r="B14" s="38" t="s">
        <v>305</v>
      </c>
      <c r="C14" s="50">
        <f>'MATERIAL TAKE-OFF'!L110</f>
        <v>158074.85978369997</v>
      </c>
      <c r="D14" s="62">
        <f t="shared" ref="D14" si="1">C14/$B$8</f>
        <v>344.38967273137246</v>
      </c>
    </row>
    <row r="15" spans="1:5" x14ac:dyDescent="0.3">
      <c r="A15" s="43">
        <v>5000</v>
      </c>
      <c r="B15" s="38" t="s">
        <v>214</v>
      </c>
      <c r="C15" s="50">
        <f>'MATERIAL TAKE-OFF'!L129</f>
        <v>234366.18799999994</v>
      </c>
      <c r="D15" s="62">
        <f t="shared" si="0"/>
        <v>510.60171677559902</v>
      </c>
    </row>
    <row r="16" spans="1:5" x14ac:dyDescent="0.3">
      <c r="A16" s="43">
        <v>6000</v>
      </c>
      <c r="B16" s="38" t="s">
        <v>215</v>
      </c>
      <c r="C16" s="50">
        <f>'MATERIAL TAKE-OFF'!L148</f>
        <v>44010.314573333337</v>
      </c>
      <c r="D16" s="62">
        <f t="shared" si="0"/>
        <v>95.883038286129278</v>
      </c>
    </row>
    <row r="17" spans="1:4" x14ac:dyDescent="0.3">
      <c r="A17" s="43">
        <v>7000</v>
      </c>
      <c r="B17" s="38" t="s">
        <v>216</v>
      </c>
      <c r="C17" s="50">
        <f>'MATERIAL TAKE-OFF'!L172</f>
        <v>33733.343782499993</v>
      </c>
      <c r="D17" s="62">
        <f t="shared" si="0"/>
        <v>73.493123709150311</v>
      </c>
    </row>
    <row r="18" spans="1:4" x14ac:dyDescent="0.3">
      <c r="A18" s="43">
        <v>8000</v>
      </c>
      <c r="B18" s="38" t="s">
        <v>217</v>
      </c>
      <c r="C18" s="50">
        <f>'MATERIAL TAKE-OFF'!L233</f>
        <v>307136.8492</v>
      </c>
      <c r="D18" s="62">
        <f t="shared" si="0"/>
        <v>669.14346230936815</v>
      </c>
    </row>
    <row r="19" spans="1:4" x14ac:dyDescent="0.3">
      <c r="A19" s="43">
        <v>9000</v>
      </c>
      <c r="B19" s="38" t="s">
        <v>218</v>
      </c>
      <c r="C19" s="50">
        <f>'MATERIAL TAKE-OFF'!L319</f>
        <v>163707.849262</v>
      </c>
      <c r="D19" s="62">
        <f t="shared" si="0"/>
        <v>356.66198096296296</v>
      </c>
    </row>
    <row r="20" spans="1:4" x14ac:dyDescent="0.3">
      <c r="A20" s="43">
        <v>10000</v>
      </c>
      <c r="B20" s="38" t="s">
        <v>219</v>
      </c>
      <c r="C20" s="50">
        <f>'MATERIAL TAKE-OFF'!L332</f>
        <v>15966.65</v>
      </c>
      <c r="D20" s="62">
        <f t="shared" si="0"/>
        <v>34.785729847494551</v>
      </c>
    </row>
    <row r="21" spans="1:4" x14ac:dyDescent="0.3">
      <c r="A21" s="43">
        <v>11000</v>
      </c>
      <c r="B21" s="38" t="s">
        <v>220</v>
      </c>
      <c r="C21" s="50">
        <f>'MATERIAL TAKE-OFF'!L343</f>
        <v>14370.650000000001</v>
      </c>
      <c r="D21" s="62">
        <f t="shared" si="0"/>
        <v>31.30860566448802</v>
      </c>
    </row>
    <row r="22" spans="1:4" x14ac:dyDescent="0.3">
      <c r="A22" s="43">
        <v>12000</v>
      </c>
      <c r="B22" s="38" t="s">
        <v>221</v>
      </c>
      <c r="C22" s="50">
        <f>'MATERIAL TAKE-OFF'!L365</f>
        <v>63130.971399999995</v>
      </c>
      <c r="D22" s="62">
        <f t="shared" ref="D22:D23" si="2">C22/$B$8</f>
        <v>137.54024270152505</v>
      </c>
    </row>
    <row r="23" spans="1:4" x14ac:dyDescent="0.3">
      <c r="A23" s="43">
        <v>22000</v>
      </c>
      <c r="B23" s="38" t="s">
        <v>222</v>
      </c>
      <c r="C23" s="50">
        <f>'MATERIAL TAKE-OFF'!L399</f>
        <v>54999.081275000004</v>
      </c>
      <c r="D23" s="62">
        <f t="shared" si="2"/>
        <v>119.82370648148149</v>
      </c>
    </row>
    <row r="24" spans="1:4" x14ac:dyDescent="0.3">
      <c r="A24" s="43">
        <v>23000</v>
      </c>
      <c r="B24" s="38" t="s">
        <v>223</v>
      </c>
      <c r="C24" s="50">
        <f>'MATERIAL TAKE-OFF'!L404</f>
        <v>20000</v>
      </c>
      <c r="D24" s="62">
        <f t="shared" si="0"/>
        <v>43.572984749455337</v>
      </c>
    </row>
    <row r="25" spans="1:4" x14ac:dyDescent="0.3">
      <c r="A25" s="43">
        <v>26000</v>
      </c>
      <c r="B25" s="38" t="s">
        <v>8</v>
      </c>
      <c r="C25" s="50">
        <f>'MATERIAL TAKE-OFF'!L439</f>
        <v>45716.863249999995</v>
      </c>
      <c r="D25" s="62">
        <f t="shared" ref="D25:D26" si="3">C25/$B$8</f>
        <v>99.601009259259243</v>
      </c>
    </row>
    <row r="26" spans="1:4" x14ac:dyDescent="0.3">
      <c r="A26" s="43">
        <v>31000</v>
      </c>
      <c r="B26" s="38" t="s">
        <v>226</v>
      </c>
      <c r="C26" s="50">
        <f>'MATERIAL TAKE-OFF'!L445</f>
        <v>0</v>
      </c>
      <c r="D26" s="62">
        <f t="shared" si="3"/>
        <v>0</v>
      </c>
    </row>
    <row r="27" spans="1:4" x14ac:dyDescent="0.3">
      <c r="A27" s="43">
        <v>32000</v>
      </c>
      <c r="B27" s="38" t="s">
        <v>224</v>
      </c>
      <c r="C27" s="50">
        <f>'MATERIAL TAKE-OFF'!L498</f>
        <v>111640.11366464998</v>
      </c>
      <c r="D27" s="62">
        <f t="shared" si="0"/>
        <v>243.22464850686271</v>
      </c>
    </row>
    <row r="28" spans="1:4" x14ac:dyDescent="0.3">
      <c r="A28" s="43">
        <v>33000</v>
      </c>
      <c r="B28" s="38" t="s">
        <v>225</v>
      </c>
      <c r="C28" s="50">
        <f>'MATERIAL TAKE-OFF'!L503</f>
        <v>0</v>
      </c>
      <c r="D28" s="62">
        <f t="shared" si="0"/>
        <v>0</v>
      </c>
    </row>
    <row r="29" spans="1:4" s="31" customFormat="1" ht="14.5" thickBot="1" x14ac:dyDescent="0.35">
      <c r="A29" s="148" t="s">
        <v>48</v>
      </c>
      <c r="B29" s="148"/>
      <c r="C29" s="75">
        <f>SUM(C11:C28)</f>
        <v>1324843.6932091832</v>
      </c>
      <c r="D29" s="75">
        <f>SUM(D11:D28)</f>
        <v>2886.369701980791</v>
      </c>
    </row>
    <row r="30" spans="1:4" ht="14.5" thickBot="1" x14ac:dyDescent="0.35">
      <c r="A30" s="149"/>
      <c r="B30" s="149"/>
      <c r="C30" s="149"/>
      <c r="D30" s="149"/>
    </row>
    <row r="31" spans="1:4" s="32" customFormat="1" x14ac:dyDescent="0.3">
      <c r="A31" s="77" t="s">
        <v>49</v>
      </c>
      <c r="B31" s="78">
        <v>0.15</v>
      </c>
      <c r="C31" s="79">
        <f>$C$29*B31</f>
        <v>198726.55398137748</v>
      </c>
      <c r="D31" s="142">
        <f>$D$29*B31</f>
        <v>432.95545529711865</v>
      </c>
    </row>
    <row r="32" spans="1:4" s="32" customFormat="1" x14ac:dyDescent="0.3">
      <c r="A32" s="139" t="s">
        <v>50</v>
      </c>
      <c r="B32" s="140"/>
      <c r="C32" s="141">
        <f>C31+C29</f>
        <v>1523570.2471905607</v>
      </c>
      <c r="D32" s="141">
        <f>$D$29*B32</f>
        <v>0</v>
      </c>
    </row>
    <row r="33" spans="1:4" s="32" customFormat="1" ht="14.5" thickBot="1" x14ac:dyDescent="0.35">
      <c r="A33" s="77" t="s">
        <v>51</v>
      </c>
      <c r="B33" s="78">
        <v>0.1</v>
      </c>
      <c r="C33" s="79">
        <f>C32*B33</f>
        <v>152357.02471905606</v>
      </c>
      <c r="D33" s="79">
        <f>$D$29*B33</f>
        <v>288.6369701980791</v>
      </c>
    </row>
    <row r="34" spans="1:4" s="30" customFormat="1" ht="14.5" thickBot="1" x14ac:dyDescent="0.35">
      <c r="A34" s="150" t="s">
        <v>52</v>
      </c>
      <c r="B34" s="151"/>
      <c r="C34" s="76">
        <f>SUM(C32:C33)</f>
        <v>1675927.2719096167</v>
      </c>
      <c r="D34" s="76">
        <f>SUM(D29:D33)</f>
        <v>3607.9621274759884</v>
      </c>
    </row>
  </sheetData>
  <mergeCells count="3">
    <mergeCell ref="A29:B29"/>
    <mergeCell ref="A30:D30"/>
    <mergeCell ref="A34:B34"/>
  </mergeCells>
  <conditionalFormatting sqref="B2">
    <cfRule type="expression" dxfId="4" priority="4">
      <formula>ISBLANK(B2)</formula>
    </cfRule>
  </conditionalFormatting>
  <conditionalFormatting sqref="B4">
    <cfRule type="expression" dxfId="3" priority="3">
      <formula>ISBLANK(B4)</formula>
    </cfRule>
  </conditionalFormatting>
  <conditionalFormatting sqref="B6 B8">
    <cfRule type="expression" dxfId="2" priority="2">
      <formula>ISBLANK(B6)</formula>
    </cfRule>
  </conditionalFormatting>
  <pageMargins left="0" right="0" top="1" bottom="0" header="0" footer="0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tabColor rgb="FF0070C0"/>
    <pageSetUpPr fitToPage="1"/>
  </sheetPr>
  <dimension ref="A1:M523"/>
  <sheetViews>
    <sheetView showGridLines="0" tabSelected="1" view="pageBreakPreview" topLeftCell="A2" zoomScale="79" zoomScaleNormal="70" zoomScaleSheetLayoutView="55" workbookViewId="0">
      <pane ySplit="9" topLeftCell="A494" activePane="bottomLeft" state="frozen"/>
      <selection activeCell="N7" sqref="N7"/>
      <selection pane="bottomLeft" activeCell="L507" sqref="L507"/>
    </sheetView>
  </sheetViews>
  <sheetFormatPr defaultColWidth="9" defaultRowHeight="14" x14ac:dyDescent="0.3"/>
  <cols>
    <col min="1" max="1" width="8.58203125" style="7" customWidth="1"/>
    <col min="2" max="2" width="11.33203125" style="7" customWidth="1"/>
    <col min="3" max="3" width="47.25" style="7" customWidth="1"/>
    <col min="4" max="4" width="10.58203125" style="12" customWidth="1"/>
    <col min="5" max="5" width="8.33203125" style="7" customWidth="1"/>
    <col min="6" max="8" width="10.58203125" style="7" customWidth="1"/>
    <col min="9" max="9" width="12.5" style="7" customWidth="1"/>
    <col min="10" max="10" width="12.9140625" style="7" customWidth="1"/>
    <col min="11" max="11" width="13.6640625" style="7" customWidth="1"/>
    <col min="12" max="12" width="15.1640625" style="7" customWidth="1"/>
    <col min="13" max="13" width="48.33203125" style="7" customWidth="1"/>
    <col min="14" max="16384" width="9" style="7"/>
  </cols>
  <sheetData>
    <row r="1" spans="1:13" s="3" customFormat="1" ht="15" hidden="1" customHeight="1" x14ac:dyDescent="0.3">
      <c r="A1" s="13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80"/>
    </row>
    <row r="2" spans="1:13" ht="15" customHeight="1" x14ac:dyDescent="0.3">
      <c r="A2" s="1"/>
      <c r="B2" s="2"/>
      <c r="C2" s="15"/>
      <c r="D2" s="4"/>
      <c r="E2" s="15"/>
      <c r="F2" s="5"/>
      <c r="G2" s="5"/>
      <c r="H2" s="5"/>
      <c r="I2" s="5"/>
      <c r="J2" s="5"/>
      <c r="K2" s="5"/>
      <c r="L2" s="5"/>
      <c r="M2" s="6"/>
    </row>
    <row r="3" spans="1:13" ht="15" customHeight="1" x14ac:dyDescent="0.3">
      <c r="A3" s="16" t="s">
        <v>12</v>
      </c>
      <c r="B3" s="93">
        <f>SUMMARY!B2</f>
        <v>0</v>
      </c>
      <c r="C3" s="81"/>
      <c r="D3" s="94"/>
      <c r="E3" s="81"/>
      <c r="F3" s="95"/>
      <c r="G3" s="176"/>
      <c r="H3" s="176"/>
      <c r="I3" s="176"/>
      <c r="J3" s="176"/>
      <c r="K3" s="95"/>
      <c r="L3" s="81"/>
      <c r="M3" s="8"/>
    </row>
    <row r="4" spans="1:13" ht="18.649999999999999" customHeight="1" x14ac:dyDescent="0.3">
      <c r="A4" s="16"/>
      <c r="B4" s="93"/>
      <c r="C4" s="81"/>
      <c r="D4" s="94"/>
      <c r="E4" s="81"/>
      <c r="F4" s="95"/>
      <c r="G4" s="153"/>
      <c r="H4" s="153"/>
      <c r="I4" s="155"/>
      <c r="J4" s="153"/>
      <c r="K4" s="95"/>
      <c r="L4" s="81"/>
      <c r="M4" s="8"/>
    </row>
    <row r="5" spans="1:13" ht="15" customHeight="1" x14ac:dyDescent="0.3">
      <c r="A5" s="16" t="s">
        <v>16</v>
      </c>
      <c r="B5" s="93">
        <f>SUMMARY!B4</f>
        <v>0</v>
      </c>
      <c r="C5" s="81"/>
      <c r="D5" s="94"/>
      <c r="E5" s="81"/>
      <c r="F5" s="95"/>
      <c r="G5" s="153"/>
      <c r="H5" s="153"/>
      <c r="I5" s="154"/>
      <c r="J5" s="153"/>
      <c r="K5" s="95"/>
      <c r="L5" s="81"/>
      <c r="M5" s="8"/>
    </row>
    <row r="6" spans="1:13" ht="15" customHeight="1" x14ac:dyDescent="0.3">
      <c r="A6" s="16"/>
      <c r="B6" s="93"/>
      <c r="C6" s="81"/>
      <c r="D6" s="94"/>
      <c r="E6" s="81"/>
      <c r="F6" s="95"/>
      <c r="G6" s="153"/>
      <c r="H6" s="153"/>
      <c r="I6" s="154"/>
      <c r="J6" s="153"/>
      <c r="K6" s="95"/>
      <c r="L6" s="81"/>
      <c r="M6" s="8"/>
    </row>
    <row r="7" spans="1:13" ht="15" customHeight="1" x14ac:dyDescent="0.3">
      <c r="A7" s="16" t="s">
        <v>10</v>
      </c>
      <c r="B7" s="96" t="s">
        <v>66</v>
      </c>
      <c r="C7" s="81"/>
      <c r="D7" s="94"/>
      <c r="E7" s="81"/>
      <c r="F7" s="95"/>
      <c r="G7" s="153"/>
      <c r="H7" s="153"/>
      <c r="I7" s="154"/>
      <c r="J7" s="153"/>
      <c r="K7" s="95"/>
      <c r="L7" s="81"/>
      <c r="M7" s="8"/>
    </row>
    <row r="8" spans="1:13" ht="15" customHeight="1" x14ac:dyDescent="0.3">
      <c r="A8" s="16"/>
      <c r="B8" s="93"/>
      <c r="C8" s="81"/>
      <c r="D8" s="94"/>
      <c r="E8" s="81"/>
      <c r="F8" s="95"/>
      <c r="G8" s="153"/>
      <c r="H8" s="153"/>
      <c r="I8" s="155"/>
      <c r="J8" s="153"/>
      <c r="K8" s="95"/>
      <c r="L8" s="81"/>
      <c r="M8" s="8"/>
    </row>
    <row r="9" spans="1:13" ht="15" customHeight="1" x14ac:dyDescent="0.3">
      <c r="A9" s="106" t="s">
        <v>9</v>
      </c>
      <c r="B9" s="97">
        <f ca="1">TODAY()</f>
        <v>46072</v>
      </c>
      <c r="C9" s="98"/>
      <c r="D9" s="99"/>
      <c r="E9" s="98"/>
      <c r="F9" s="100"/>
      <c r="G9" s="100"/>
      <c r="H9" s="100"/>
      <c r="I9" s="100"/>
      <c r="J9" s="100"/>
      <c r="K9" s="100"/>
      <c r="L9" s="98"/>
      <c r="M9" s="8"/>
    </row>
    <row r="10" spans="1:13" s="3" customFormat="1" ht="61.25" customHeight="1" x14ac:dyDescent="0.3">
      <c r="A10" s="87" t="s">
        <v>4</v>
      </c>
      <c r="B10" s="88" t="s">
        <v>47</v>
      </c>
      <c r="C10" s="89" t="s">
        <v>0</v>
      </c>
      <c r="D10" s="90" t="s">
        <v>1</v>
      </c>
      <c r="E10" s="89" t="s">
        <v>2</v>
      </c>
      <c r="F10" s="91" t="s">
        <v>46</v>
      </c>
      <c r="G10" s="88" t="s">
        <v>17</v>
      </c>
      <c r="H10" s="88" t="s">
        <v>13</v>
      </c>
      <c r="I10" s="88" t="s">
        <v>18</v>
      </c>
      <c r="J10" s="88" t="s">
        <v>14</v>
      </c>
      <c r="K10" s="88" t="s">
        <v>19</v>
      </c>
      <c r="L10" s="101" t="s">
        <v>5</v>
      </c>
      <c r="M10" s="65" t="s">
        <v>55</v>
      </c>
    </row>
    <row r="11" spans="1:13" s="3" customFormat="1" ht="18" customHeight="1" x14ac:dyDescent="0.3">
      <c r="A11" s="64"/>
      <c r="B11" s="177" t="s">
        <v>36</v>
      </c>
      <c r="C11" s="177"/>
      <c r="D11" s="177"/>
      <c r="E11" s="177"/>
      <c r="F11" s="177"/>
      <c r="G11" s="177"/>
      <c r="H11" s="177"/>
      <c r="I11" s="177"/>
      <c r="J11" s="177"/>
      <c r="K11" s="177"/>
      <c r="L11" s="102"/>
      <c r="M11" s="107"/>
    </row>
    <row r="12" spans="1:13" ht="18" customHeight="1" x14ac:dyDescent="0.3">
      <c r="A12" s="108">
        <v>1</v>
      </c>
      <c r="B12" s="19"/>
      <c r="C12" s="20" t="s">
        <v>451</v>
      </c>
      <c r="D12" s="19">
        <v>459</v>
      </c>
      <c r="E12" s="19" t="s">
        <v>39</v>
      </c>
      <c r="F12" s="57">
        <v>21.67</v>
      </c>
      <c r="G12" s="57">
        <f>D12*F12</f>
        <v>9946.5300000000007</v>
      </c>
      <c r="H12" s="57">
        <v>2.91</v>
      </c>
      <c r="I12" s="57">
        <f>D12*H12</f>
        <v>1335.69</v>
      </c>
      <c r="J12" s="57">
        <v>87.54</v>
      </c>
      <c r="K12" s="57">
        <f>D12*J12</f>
        <v>40180.86</v>
      </c>
      <c r="L12" s="103">
        <f>IF(D12="","",(G12+I12+K12))</f>
        <v>51463.08</v>
      </c>
      <c r="M12" s="109"/>
    </row>
    <row r="13" spans="1:13" s="3" customFormat="1" ht="18" customHeight="1" x14ac:dyDescent="0.3">
      <c r="A13" s="68" t="str">
        <f>IF(E13=0,"",1+MAX(A12:A12))</f>
        <v/>
      </c>
      <c r="B13" s="110"/>
      <c r="C13" s="111"/>
      <c r="D13" s="112"/>
      <c r="E13" s="112"/>
      <c r="F13" s="112"/>
      <c r="G13" s="112"/>
      <c r="H13" s="112"/>
      <c r="I13" s="112"/>
      <c r="J13" s="112"/>
      <c r="K13" s="112" t="s">
        <v>11</v>
      </c>
      <c r="L13" s="82">
        <f>SUM(L11:L12)</f>
        <v>51463.08</v>
      </c>
      <c r="M13" s="113"/>
    </row>
    <row r="14" spans="1:13" ht="18" customHeight="1" x14ac:dyDescent="0.3">
      <c r="A14" s="47" t="str">
        <f>IF(E14=0,"",1+MAX(A13:A13))</f>
        <v/>
      </c>
      <c r="B14" s="92"/>
      <c r="C14" s="114"/>
      <c r="D14" s="115"/>
      <c r="E14" s="114"/>
      <c r="F14" s="116"/>
      <c r="G14" s="83"/>
      <c r="H14" s="83"/>
      <c r="I14" s="83"/>
      <c r="J14" s="83"/>
      <c r="K14" s="83"/>
      <c r="L14" s="83"/>
      <c r="M14" s="117"/>
    </row>
    <row r="15" spans="1:13" s="3" customFormat="1" ht="18" customHeight="1" x14ac:dyDescent="0.3">
      <c r="A15" s="118" t="str">
        <f>IF(E15=0,"",1+MAX(A13:A14))</f>
        <v/>
      </c>
      <c r="B15" s="166" t="s">
        <v>67</v>
      </c>
      <c r="C15" s="166"/>
      <c r="D15" s="166"/>
      <c r="E15" s="166"/>
      <c r="F15" s="166"/>
      <c r="G15" s="166"/>
      <c r="H15" s="166"/>
      <c r="I15" s="166"/>
      <c r="J15" s="166"/>
      <c r="K15" s="166"/>
      <c r="L15" s="104"/>
      <c r="M15" s="107"/>
    </row>
    <row r="16" spans="1:13" s="3" customFormat="1" x14ac:dyDescent="0.3">
      <c r="A16" s="119" t="str">
        <f>IF(E16=0,"",1+MAX(A13:A15))</f>
        <v/>
      </c>
      <c r="B16" s="23"/>
      <c r="C16" s="49" t="s">
        <v>81</v>
      </c>
      <c r="D16" s="21"/>
      <c r="E16" s="21"/>
      <c r="F16" s="56"/>
      <c r="G16" s="57"/>
      <c r="H16" s="57"/>
      <c r="I16" s="57"/>
      <c r="J16" s="57"/>
      <c r="K16" s="57"/>
      <c r="L16" s="103"/>
      <c r="M16" s="109"/>
    </row>
    <row r="17" spans="1:13" x14ac:dyDescent="0.3">
      <c r="A17" s="119">
        <f>IF(E17=0,"",1+MAX(A11:A16))</f>
        <v>2</v>
      </c>
      <c r="B17" s="170" t="s">
        <v>207</v>
      </c>
      <c r="C17" s="37" t="s">
        <v>82</v>
      </c>
      <c r="D17" s="21">
        <v>10</v>
      </c>
      <c r="E17" s="21" t="s">
        <v>30</v>
      </c>
      <c r="F17" s="57">
        <v>3.25</v>
      </c>
      <c r="G17" s="57">
        <f t="shared" ref="G17:G33" si="0">D17*F17</f>
        <v>32.5</v>
      </c>
      <c r="H17" s="57">
        <v>0</v>
      </c>
      <c r="I17" s="57">
        <f t="shared" ref="I17:I33" si="1">D17*H17</f>
        <v>0</v>
      </c>
      <c r="J17" s="57">
        <v>0</v>
      </c>
      <c r="K17" s="57">
        <f t="shared" ref="K17:K33" si="2">D17*J17</f>
        <v>0</v>
      </c>
      <c r="L17" s="103">
        <f t="shared" ref="L17:L33" si="3">IF(D17="","",(G17+I17+K17))</f>
        <v>32.5</v>
      </c>
      <c r="M17" s="109"/>
    </row>
    <row r="18" spans="1:13" x14ac:dyDescent="0.3">
      <c r="A18" s="119">
        <f t="shared" ref="A18:A36" si="4">IF(E18=0,"",1+MAX(A12:A17))</f>
        <v>3</v>
      </c>
      <c r="B18" s="171"/>
      <c r="C18" s="37" t="s">
        <v>83</v>
      </c>
      <c r="D18" s="21">
        <v>15</v>
      </c>
      <c r="E18" s="21" t="s">
        <v>30</v>
      </c>
      <c r="F18" s="57">
        <v>4.75</v>
      </c>
      <c r="G18" s="57">
        <f t="shared" si="0"/>
        <v>71.25</v>
      </c>
      <c r="H18" s="57">
        <v>0</v>
      </c>
      <c r="I18" s="57">
        <f t="shared" si="1"/>
        <v>0</v>
      </c>
      <c r="J18" s="57">
        <v>0</v>
      </c>
      <c r="K18" s="57">
        <f t="shared" si="2"/>
        <v>0</v>
      </c>
      <c r="L18" s="103">
        <f t="shared" si="3"/>
        <v>71.25</v>
      </c>
      <c r="M18" s="109"/>
    </row>
    <row r="19" spans="1:13" x14ac:dyDescent="0.3">
      <c r="A19" s="119">
        <f t="shared" si="4"/>
        <v>4</v>
      </c>
      <c r="B19" s="171"/>
      <c r="C19" s="37" t="s">
        <v>84</v>
      </c>
      <c r="D19" s="21">
        <v>1</v>
      </c>
      <c r="E19" s="21" t="s">
        <v>30</v>
      </c>
      <c r="F19" s="57">
        <v>4.3499999999999996</v>
      </c>
      <c r="G19" s="57">
        <f t="shared" si="0"/>
        <v>4.3499999999999996</v>
      </c>
      <c r="H19" s="57">
        <v>0</v>
      </c>
      <c r="I19" s="57">
        <f t="shared" si="1"/>
        <v>0</v>
      </c>
      <c r="J19" s="57">
        <v>0</v>
      </c>
      <c r="K19" s="57">
        <f t="shared" si="2"/>
        <v>0</v>
      </c>
      <c r="L19" s="103">
        <f t="shared" si="3"/>
        <v>4.3499999999999996</v>
      </c>
      <c r="M19" s="109"/>
    </row>
    <row r="20" spans="1:13" x14ac:dyDescent="0.3">
      <c r="A20" s="119">
        <f t="shared" si="4"/>
        <v>5</v>
      </c>
      <c r="B20" s="171"/>
      <c r="C20" s="37" t="s">
        <v>85</v>
      </c>
      <c r="D20" s="21">
        <v>1</v>
      </c>
      <c r="E20" s="21" t="s">
        <v>30</v>
      </c>
      <c r="F20" s="57">
        <v>4.3499999999999996</v>
      </c>
      <c r="G20" s="57">
        <f t="shared" si="0"/>
        <v>4.3499999999999996</v>
      </c>
      <c r="H20" s="57">
        <v>0</v>
      </c>
      <c r="I20" s="57">
        <f t="shared" si="1"/>
        <v>0</v>
      </c>
      <c r="J20" s="57">
        <v>0</v>
      </c>
      <c r="K20" s="57">
        <f t="shared" si="2"/>
        <v>0</v>
      </c>
      <c r="L20" s="103">
        <f t="shared" si="3"/>
        <v>4.3499999999999996</v>
      </c>
      <c r="M20" s="109"/>
    </row>
    <row r="21" spans="1:13" x14ac:dyDescent="0.3">
      <c r="A21" s="119">
        <f t="shared" si="4"/>
        <v>6</v>
      </c>
      <c r="B21" s="171"/>
      <c r="C21" s="37" t="s">
        <v>86</v>
      </c>
      <c r="D21" s="21">
        <v>1</v>
      </c>
      <c r="E21" s="21" t="s">
        <v>30</v>
      </c>
      <c r="F21" s="57">
        <v>4.3499999999999996</v>
      </c>
      <c r="G21" s="57">
        <f t="shared" si="0"/>
        <v>4.3499999999999996</v>
      </c>
      <c r="H21" s="57">
        <v>0</v>
      </c>
      <c r="I21" s="57">
        <f t="shared" si="1"/>
        <v>0</v>
      </c>
      <c r="J21" s="57">
        <v>0</v>
      </c>
      <c r="K21" s="57">
        <f t="shared" si="2"/>
        <v>0</v>
      </c>
      <c r="L21" s="103">
        <f t="shared" si="3"/>
        <v>4.3499999999999996</v>
      </c>
      <c r="M21" s="109"/>
    </row>
    <row r="22" spans="1:13" x14ac:dyDescent="0.3">
      <c r="A22" s="119">
        <f t="shared" si="4"/>
        <v>7</v>
      </c>
      <c r="B22" s="171"/>
      <c r="C22" s="37" t="s">
        <v>87</v>
      </c>
      <c r="D22" s="21">
        <v>1</v>
      </c>
      <c r="E22" s="21" t="s">
        <v>30</v>
      </c>
      <c r="F22" s="57">
        <v>4.3499999999999996</v>
      </c>
      <c r="G22" s="57">
        <f t="shared" si="0"/>
        <v>4.3499999999999996</v>
      </c>
      <c r="H22" s="57">
        <v>0</v>
      </c>
      <c r="I22" s="57">
        <f t="shared" si="1"/>
        <v>0</v>
      </c>
      <c r="J22" s="57">
        <v>0</v>
      </c>
      <c r="K22" s="57">
        <f t="shared" si="2"/>
        <v>0</v>
      </c>
      <c r="L22" s="103">
        <f t="shared" si="3"/>
        <v>4.3499999999999996</v>
      </c>
      <c r="M22" s="109"/>
    </row>
    <row r="23" spans="1:13" x14ac:dyDescent="0.3">
      <c r="A23" s="119">
        <f t="shared" si="4"/>
        <v>8</v>
      </c>
      <c r="B23" s="171"/>
      <c r="C23" s="37" t="s">
        <v>88</v>
      </c>
      <c r="D23" s="21">
        <f>2.34*2.47</f>
        <v>5.7797999999999998</v>
      </c>
      <c r="E23" s="21" t="s">
        <v>39</v>
      </c>
      <c r="F23" s="57">
        <v>5.23</v>
      </c>
      <c r="G23" s="57">
        <f t="shared" si="0"/>
        <v>30.228354000000003</v>
      </c>
      <c r="H23" s="57">
        <v>0</v>
      </c>
      <c r="I23" s="57">
        <f t="shared" si="1"/>
        <v>0</v>
      </c>
      <c r="J23" s="57">
        <v>0</v>
      </c>
      <c r="K23" s="57">
        <f t="shared" si="2"/>
        <v>0</v>
      </c>
      <c r="L23" s="103">
        <f t="shared" si="3"/>
        <v>30.228354000000003</v>
      </c>
      <c r="M23" s="109"/>
    </row>
    <row r="24" spans="1:13" x14ac:dyDescent="0.3">
      <c r="A24" s="119">
        <f t="shared" si="4"/>
        <v>9</v>
      </c>
      <c r="B24" s="171"/>
      <c r="C24" s="37" t="s">
        <v>89</v>
      </c>
      <c r="D24" s="21">
        <f>1*3.45</f>
        <v>3.45</v>
      </c>
      <c r="E24" s="21" t="s">
        <v>39</v>
      </c>
      <c r="F24" s="57">
        <v>5.23</v>
      </c>
      <c r="G24" s="57">
        <f t="shared" si="0"/>
        <v>18.043500000000002</v>
      </c>
      <c r="H24" s="57">
        <v>0</v>
      </c>
      <c r="I24" s="57">
        <f t="shared" si="1"/>
        <v>0</v>
      </c>
      <c r="J24" s="57">
        <v>0</v>
      </c>
      <c r="K24" s="57">
        <f t="shared" si="2"/>
        <v>0</v>
      </c>
      <c r="L24" s="103">
        <f t="shared" si="3"/>
        <v>18.043500000000002</v>
      </c>
      <c r="M24" s="109"/>
    </row>
    <row r="25" spans="1:13" x14ac:dyDescent="0.3">
      <c r="A25" s="119">
        <f t="shared" si="4"/>
        <v>10</v>
      </c>
      <c r="B25" s="171"/>
      <c r="C25" s="37" t="s">
        <v>90</v>
      </c>
      <c r="D25" s="21">
        <f>2.6*2.08</f>
        <v>5.4080000000000004</v>
      </c>
      <c r="E25" s="21" t="s">
        <v>39</v>
      </c>
      <c r="F25" s="57">
        <v>5.23</v>
      </c>
      <c r="G25" s="57">
        <f t="shared" si="0"/>
        <v>28.283840000000005</v>
      </c>
      <c r="H25" s="57">
        <v>0</v>
      </c>
      <c r="I25" s="57">
        <f t="shared" si="1"/>
        <v>0</v>
      </c>
      <c r="J25" s="57">
        <v>0</v>
      </c>
      <c r="K25" s="57">
        <f t="shared" si="2"/>
        <v>0</v>
      </c>
      <c r="L25" s="103">
        <f t="shared" si="3"/>
        <v>28.283840000000005</v>
      </c>
      <c r="M25" s="109"/>
    </row>
    <row r="26" spans="1:13" x14ac:dyDescent="0.3">
      <c r="A26" s="119">
        <f t="shared" si="4"/>
        <v>11</v>
      </c>
      <c r="B26" s="171"/>
      <c r="C26" s="37" t="s">
        <v>91</v>
      </c>
      <c r="D26" s="21">
        <f>2.8*4.04</f>
        <v>11.311999999999999</v>
      </c>
      <c r="E26" s="21" t="s">
        <v>39</v>
      </c>
      <c r="F26" s="57">
        <v>5.23</v>
      </c>
      <c r="G26" s="57">
        <f t="shared" si="0"/>
        <v>59.161760000000001</v>
      </c>
      <c r="H26" s="57">
        <v>0</v>
      </c>
      <c r="I26" s="57">
        <f t="shared" si="1"/>
        <v>0</v>
      </c>
      <c r="J26" s="57">
        <v>0</v>
      </c>
      <c r="K26" s="57">
        <f t="shared" si="2"/>
        <v>0</v>
      </c>
      <c r="L26" s="103">
        <f t="shared" si="3"/>
        <v>59.161760000000001</v>
      </c>
      <c r="M26" s="109"/>
    </row>
    <row r="27" spans="1:13" x14ac:dyDescent="0.3">
      <c r="A27" s="119">
        <f t="shared" si="4"/>
        <v>12</v>
      </c>
      <c r="B27" s="171"/>
      <c r="C27" s="37" t="s">
        <v>92</v>
      </c>
      <c r="D27" s="21">
        <f>2.13*0.76</f>
        <v>1.6188</v>
      </c>
      <c r="E27" s="21" t="s">
        <v>39</v>
      </c>
      <c r="F27" s="57">
        <v>5.23</v>
      </c>
      <c r="G27" s="57">
        <f t="shared" si="0"/>
        <v>8.4663240000000002</v>
      </c>
      <c r="H27" s="57">
        <v>0</v>
      </c>
      <c r="I27" s="57">
        <f t="shared" si="1"/>
        <v>0</v>
      </c>
      <c r="J27" s="57">
        <v>0</v>
      </c>
      <c r="K27" s="57">
        <f t="shared" si="2"/>
        <v>0</v>
      </c>
      <c r="L27" s="103">
        <f t="shared" si="3"/>
        <v>8.4663240000000002</v>
      </c>
      <c r="M27" s="109"/>
    </row>
    <row r="28" spans="1:13" x14ac:dyDescent="0.3">
      <c r="A28" s="119">
        <f t="shared" si="4"/>
        <v>13</v>
      </c>
      <c r="B28" s="171"/>
      <c r="C28" s="37" t="s">
        <v>93</v>
      </c>
      <c r="D28" s="21">
        <f>3*32.93</f>
        <v>98.789999999999992</v>
      </c>
      <c r="E28" s="21" t="s">
        <v>39</v>
      </c>
      <c r="F28" s="57">
        <v>5.23</v>
      </c>
      <c r="G28" s="57">
        <f t="shared" si="0"/>
        <v>516.67169999999999</v>
      </c>
      <c r="H28" s="57">
        <v>0</v>
      </c>
      <c r="I28" s="57">
        <f t="shared" si="1"/>
        <v>0</v>
      </c>
      <c r="J28" s="57">
        <v>0</v>
      </c>
      <c r="K28" s="57">
        <f t="shared" si="2"/>
        <v>0</v>
      </c>
      <c r="L28" s="103">
        <f t="shared" si="3"/>
        <v>516.67169999999999</v>
      </c>
      <c r="M28" s="109"/>
    </row>
    <row r="29" spans="1:13" x14ac:dyDescent="0.3">
      <c r="A29" s="119">
        <f t="shared" si="4"/>
        <v>14</v>
      </c>
      <c r="B29" s="171"/>
      <c r="C29" s="37" t="s">
        <v>94</v>
      </c>
      <c r="D29" s="21">
        <v>39.520000000000003</v>
      </c>
      <c r="E29" s="21" t="s">
        <v>40</v>
      </c>
      <c r="F29" s="57">
        <v>5.23</v>
      </c>
      <c r="G29" s="57">
        <f t="shared" si="0"/>
        <v>206.68960000000004</v>
      </c>
      <c r="H29" s="57">
        <v>0</v>
      </c>
      <c r="I29" s="57">
        <f t="shared" si="1"/>
        <v>0</v>
      </c>
      <c r="J29" s="57">
        <v>0</v>
      </c>
      <c r="K29" s="57">
        <f t="shared" si="2"/>
        <v>0</v>
      </c>
      <c r="L29" s="103">
        <f t="shared" si="3"/>
        <v>206.68960000000004</v>
      </c>
      <c r="M29" s="109"/>
    </row>
    <row r="30" spans="1:13" s="3" customFormat="1" x14ac:dyDescent="0.3">
      <c r="A30" s="119">
        <f t="shared" si="4"/>
        <v>15</v>
      </c>
      <c r="B30" s="171"/>
      <c r="C30" s="37" t="s">
        <v>95</v>
      </c>
      <c r="D30" s="21">
        <v>4.3600000000000003</v>
      </c>
      <c r="E30" s="21" t="s">
        <v>39</v>
      </c>
      <c r="F30" s="57">
        <v>2.98</v>
      </c>
      <c r="G30" s="57">
        <f t="shared" si="0"/>
        <v>12.992800000000001</v>
      </c>
      <c r="H30" s="57">
        <v>0</v>
      </c>
      <c r="I30" s="57">
        <f t="shared" si="1"/>
        <v>0</v>
      </c>
      <c r="J30" s="57">
        <v>0</v>
      </c>
      <c r="K30" s="57">
        <f t="shared" si="2"/>
        <v>0</v>
      </c>
      <c r="L30" s="103">
        <f t="shared" si="3"/>
        <v>12.992800000000001</v>
      </c>
      <c r="M30" s="109"/>
    </row>
    <row r="31" spans="1:13" x14ac:dyDescent="0.3">
      <c r="A31" s="119">
        <f t="shared" si="4"/>
        <v>16</v>
      </c>
      <c r="B31" s="171"/>
      <c r="C31" s="37" t="s">
        <v>96</v>
      </c>
      <c r="D31" s="21">
        <v>0.74</v>
      </c>
      <c r="E31" s="21" t="s">
        <v>39</v>
      </c>
      <c r="F31" s="57">
        <v>6.13</v>
      </c>
      <c r="G31" s="57">
        <f t="shared" si="0"/>
        <v>4.5362</v>
      </c>
      <c r="H31" s="57">
        <v>0</v>
      </c>
      <c r="I31" s="57">
        <f t="shared" si="1"/>
        <v>0</v>
      </c>
      <c r="J31" s="57">
        <v>0</v>
      </c>
      <c r="K31" s="57">
        <f t="shared" si="2"/>
        <v>0</v>
      </c>
      <c r="L31" s="103">
        <f t="shared" si="3"/>
        <v>4.5362</v>
      </c>
      <c r="M31" s="109"/>
    </row>
    <row r="32" spans="1:13" x14ac:dyDescent="0.3">
      <c r="A32" s="119">
        <f t="shared" si="4"/>
        <v>17</v>
      </c>
      <c r="B32" s="171"/>
      <c r="C32" s="37" t="s">
        <v>97</v>
      </c>
      <c r="D32" s="21">
        <v>107.72</v>
      </c>
      <c r="E32" s="21" t="s">
        <v>39</v>
      </c>
      <c r="F32" s="57">
        <v>7.22</v>
      </c>
      <c r="G32" s="57">
        <f t="shared" si="0"/>
        <v>777.73839999999996</v>
      </c>
      <c r="H32" s="57">
        <v>0</v>
      </c>
      <c r="I32" s="57">
        <f t="shared" si="1"/>
        <v>0</v>
      </c>
      <c r="J32" s="57">
        <v>0</v>
      </c>
      <c r="K32" s="57">
        <f t="shared" si="2"/>
        <v>0</v>
      </c>
      <c r="L32" s="103">
        <f t="shared" si="3"/>
        <v>777.73839999999996</v>
      </c>
      <c r="M32" s="109"/>
    </row>
    <row r="33" spans="1:13" s="3" customFormat="1" ht="28" x14ac:dyDescent="0.3">
      <c r="A33" s="119">
        <f t="shared" si="4"/>
        <v>18</v>
      </c>
      <c r="B33" s="171"/>
      <c r="C33" s="37" t="s">
        <v>98</v>
      </c>
      <c r="D33" s="21">
        <v>35.630000000000003</v>
      </c>
      <c r="E33" s="21" t="s">
        <v>39</v>
      </c>
      <c r="F33" s="57">
        <v>9.32</v>
      </c>
      <c r="G33" s="57">
        <f t="shared" si="0"/>
        <v>332.07160000000005</v>
      </c>
      <c r="H33" s="57">
        <v>0</v>
      </c>
      <c r="I33" s="57">
        <f t="shared" si="1"/>
        <v>0</v>
      </c>
      <c r="J33" s="57">
        <v>0</v>
      </c>
      <c r="K33" s="57">
        <f t="shared" si="2"/>
        <v>0</v>
      </c>
      <c r="L33" s="103">
        <f t="shared" si="3"/>
        <v>332.07160000000005</v>
      </c>
      <c r="M33" s="109"/>
    </row>
    <row r="34" spans="1:13" x14ac:dyDescent="0.3">
      <c r="A34" s="119" t="str">
        <f t="shared" si="4"/>
        <v/>
      </c>
      <c r="B34" s="171"/>
      <c r="C34" s="49" t="s">
        <v>62</v>
      </c>
      <c r="D34" s="21"/>
      <c r="E34" s="21"/>
      <c r="F34" s="57"/>
      <c r="G34" s="57"/>
      <c r="H34" s="57"/>
      <c r="I34" s="57"/>
      <c r="J34" s="57"/>
      <c r="K34" s="57"/>
      <c r="L34" s="103"/>
      <c r="M34" s="109"/>
    </row>
    <row r="35" spans="1:13" x14ac:dyDescent="0.3">
      <c r="A35" s="119">
        <f t="shared" si="4"/>
        <v>19</v>
      </c>
      <c r="B35" s="171"/>
      <c r="C35" s="37" t="s">
        <v>342</v>
      </c>
      <c r="D35" s="21">
        <v>20.47</v>
      </c>
      <c r="E35" s="21" t="s">
        <v>40</v>
      </c>
      <c r="F35" s="57">
        <v>7.85</v>
      </c>
      <c r="G35" s="57">
        <f t="shared" ref="G35" si="5">D35*F35</f>
        <v>160.68949999999998</v>
      </c>
      <c r="H35" s="57">
        <v>0</v>
      </c>
      <c r="I35" s="57">
        <f t="shared" ref="I35" si="6">D35*H35</f>
        <v>0</v>
      </c>
      <c r="J35" s="57">
        <v>0</v>
      </c>
      <c r="K35" s="57">
        <f>D35*J35</f>
        <v>0</v>
      </c>
      <c r="L35" s="103">
        <f>IF(D35="","",(G35+I35+K35))</f>
        <v>160.68949999999998</v>
      </c>
      <c r="M35" s="109"/>
    </row>
    <row r="36" spans="1:13" s="3" customFormat="1" x14ac:dyDescent="0.3">
      <c r="A36" s="119">
        <f t="shared" si="4"/>
        <v>20</v>
      </c>
      <c r="B36" s="172"/>
      <c r="C36" s="37" t="s">
        <v>198</v>
      </c>
      <c r="D36" s="21">
        <v>49.28</v>
      </c>
      <c r="E36" s="21" t="s">
        <v>39</v>
      </c>
      <c r="F36" s="57">
        <v>8.25</v>
      </c>
      <c r="G36" s="57">
        <f>D36*F36</f>
        <v>406.56</v>
      </c>
      <c r="H36" s="57">
        <v>0</v>
      </c>
      <c r="I36" s="57">
        <f>D36*H36</f>
        <v>0</v>
      </c>
      <c r="J36" s="57">
        <v>0</v>
      </c>
      <c r="K36" s="57">
        <f>D36*J36</f>
        <v>0</v>
      </c>
      <c r="L36" s="103">
        <f>IF(D36="","",(G36+I36+K36))</f>
        <v>406.56</v>
      </c>
      <c r="M36" s="109"/>
    </row>
    <row r="37" spans="1:13" s="3" customFormat="1" ht="18" customHeight="1" x14ac:dyDescent="0.3">
      <c r="A37" s="68" t="str">
        <f>IF(E37=0,"",1+MAX(A34:A36))</f>
        <v/>
      </c>
      <c r="B37" s="110"/>
      <c r="C37" s="111"/>
      <c r="D37" s="112"/>
      <c r="E37" s="112"/>
      <c r="F37" s="112"/>
      <c r="G37" s="112"/>
      <c r="H37" s="112"/>
      <c r="I37" s="112"/>
      <c r="J37" s="112"/>
      <c r="K37" s="112" t="s">
        <v>11</v>
      </c>
      <c r="L37" s="82">
        <f>SUM(L15:L36)</f>
        <v>2683.283578</v>
      </c>
      <c r="M37" s="113"/>
    </row>
    <row r="38" spans="1:13" ht="18" customHeight="1" x14ac:dyDescent="0.3">
      <c r="A38" s="47" t="str">
        <f>IF(E38=0,"",1+MAX(A35:A37))</f>
        <v/>
      </c>
      <c r="B38" s="92"/>
      <c r="C38" s="114"/>
      <c r="D38" s="115"/>
      <c r="E38" s="114"/>
      <c r="F38" s="120"/>
      <c r="G38" s="83"/>
      <c r="H38" s="83"/>
      <c r="I38" s="83"/>
      <c r="J38" s="83"/>
      <c r="K38" s="83"/>
      <c r="L38" s="83"/>
      <c r="M38" s="117"/>
    </row>
    <row r="39" spans="1:13" s="3" customFormat="1" ht="18" customHeight="1" x14ac:dyDescent="0.3">
      <c r="A39" s="118" t="str">
        <f>IF(E39=0,"",1+MAX(A36:A38))</f>
        <v/>
      </c>
      <c r="B39" s="166" t="s">
        <v>68</v>
      </c>
      <c r="C39" s="166"/>
      <c r="D39" s="166"/>
      <c r="E39" s="166"/>
      <c r="F39" s="166"/>
      <c r="G39" s="166"/>
      <c r="H39" s="166"/>
      <c r="I39" s="166"/>
      <c r="J39" s="166"/>
      <c r="K39" s="166"/>
      <c r="L39" s="104"/>
      <c r="M39" s="107"/>
    </row>
    <row r="40" spans="1:13" s="3" customFormat="1" x14ac:dyDescent="0.3">
      <c r="A40" s="119" t="str">
        <f>IF(E40=0,"",1+MAX(A37:A39))</f>
        <v/>
      </c>
      <c r="B40" s="23"/>
      <c r="C40" s="49" t="s">
        <v>99</v>
      </c>
      <c r="D40" s="21"/>
      <c r="E40" s="21"/>
      <c r="F40" s="56"/>
      <c r="G40" s="57"/>
      <c r="H40" s="57"/>
      <c r="I40" s="57"/>
      <c r="J40" s="57"/>
      <c r="K40" s="57"/>
      <c r="L40" s="103"/>
      <c r="M40" s="109"/>
    </row>
    <row r="41" spans="1:13" ht="14" customHeight="1" x14ac:dyDescent="0.3">
      <c r="A41" s="119">
        <f t="shared" ref="A41:A47" si="7">IF(E41=0,"",1+MAX(A35:A40))</f>
        <v>21</v>
      </c>
      <c r="B41" s="173" t="s">
        <v>208</v>
      </c>
      <c r="C41" s="37" t="s">
        <v>230</v>
      </c>
      <c r="D41" s="21">
        <f>0.2*0.25*9.54</f>
        <v>0.47699999999999998</v>
      </c>
      <c r="E41" s="21" t="s">
        <v>38</v>
      </c>
      <c r="F41" s="57">
        <v>26.45</v>
      </c>
      <c r="G41" s="57">
        <f t="shared" ref="G41" si="8">D41*F41</f>
        <v>12.61665</v>
      </c>
      <c r="H41" s="57">
        <v>148.32</v>
      </c>
      <c r="I41" s="57">
        <f t="shared" ref="I41" si="9">D41*H41</f>
        <v>70.748639999999995</v>
      </c>
      <c r="J41" s="57">
        <v>13.25</v>
      </c>
      <c r="K41" s="57">
        <f t="shared" ref="K41" si="10">D41*J41</f>
        <v>6.3202499999999997</v>
      </c>
      <c r="L41" s="103">
        <f t="shared" ref="L41" si="11">IF(D41="","",(G41+I41+K41))</f>
        <v>89.685539999999989</v>
      </c>
      <c r="M41" s="109"/>
    </row>
    <row r="42" spans="1:13" x14ac:dyDescent="0.3">
      <c r="A42" s="119">
        <f t="shared" si="7"/>
        <v>22</v>
      </c>
      <c r="B42" s="174"/>
      <c r="C42" s="37" t="s">
        <v>100</v>
      </c>
      <c r="D42" s="21">
        <v>4.8499999999999996</v>
      </c>
      <c r="E42" s="21" t="s">
        <v>39</v>
      </c>
      <c r="F42" s="57">
        <v>3.23</v>
      </c>
      <c r="G42" s="57">
        <f t="shared" ref="G42" si="12">D42*F42</f>
        <v>15.665499999999998</v>
      </c>
      <c r="H42" s="57">
        <v>5.98</v>
      </c>
      <c r="I42" s="57">
        <f t="shared" ref="I42" si="13">D42*H42</f>
        <v>29.003</v>
      </c>
      <c r="J42" s="57">
        <v>1.1200000000000001</v>
      </c>
      <c r="K42" s="57">
        <f t="shared" ref="K42" si="14">D42*J42</f>
        <v>5.4320000000000004</v>
      </c>
      <c r="L42" s="103">
        <f t="shared" ref="L42" si="15">IF(D42="","",(G42+I42+K42))</f>
        <v>50.100499999999997</v>
      </c>
      <c r="M42" s="109"/>
    </row>
    <row r="43" spans="1:13" x14ac:dyDescent="0.3">
      <c r="A43" s="119" t="str">
        <f t="shared" si="7"/>
        <v/>
      </c>
      <c r="B43" s="174"/>
      <c r="C43" s="49" t="s">
        <v>105</v>
      </c>
      <c r="D43" s="21"/>
      <c r="E43" s="21"/>
      <c r="F43" s="57"/>
      <c r="G43" s="57"/>
      <c r="H43" s="57"/>
      <c r="I43" s="57"/>
      <c r="J43" s="57"/>
      <c r="K43" s="57"/>
      <c r="L43" s="103"/>
      <c r="M43" s="109"/>
    </row>
    <row r="44" spans="1:13" x14ac:dyDescent="0.3">
      <c r="A44" s="119">
        <f t="shared" si="7"/>
        <v>23</v>
      </c>
      <c r="B44" s="174"/>
      <c r="C44" s="37" t="s">
        <v>106</v>
      </c>
      <c r="D44" s="21">
        <f>19*0.2*0.2*0.25</f>
        <v>0.19000000000000003</v>
      </c>
      <c r="E44" s="21" t="s">
        <v>38</v>
      </c>
      <c r="F44" s="57">
        <v>26.45</v>
      </c>
      <c r="G44" s="57">
        <f t="shared" ref="G44" si="16">D44*F44</f>
        <v>5.025500000000001</v>
      </c>
      <c r="H44" s="57">
        <v>148.32</v>
      </c>
      <c r="I44" s="57">
        <f t="shared" ref="I44" si="17">D44*H44</f>
        <v>28.180800000000001</v>
      </c>
      <c r="J44" s="57">
        <v>13.25</v>
      </c>
      <c r="K44" s="57">
        <f t="shared" ref="K44" si="18">D44*J44</f>
        <v>2.5175000000000005</v>
      </c>
      <c r="L44" s="103">
        <f t="shared" ref="L44" si="19">IF(D44="","",(G44+I44+K44))</f>
        <v>35.723799999999997</v>
      </c>
      <c r="M44" s="109"/>
    </row>
    <row r="45" spans="1:13" x14ac:dyDescent="0.3">
      <c r="A45" s="119" t="str">
        <f t="shared" si="7"/>
        <v/>
      </c>
      <c r="B45" s="174"/>
      <c r="C45" s="49" t="s">
        <v>101</v>
      </c>
      <c r="D45" s="21"/>
      <c r="E45" s="21"/>
      <c r="F45" s="57"/>
      <c r="G45" s="57"/>
      <c r="H45" s="57"/>
      <c r="I45" s="57"/>
      <c r="J45" s="57"/>
      <c r="K45" s="57"/>
      <c r="L45" s="103"/>
      <c r="M45" s="109"/>
    </row>
    <row r="46" spans="1:13" x14ac:dyDescent="0.3">
      <c r="A46" s="119">
        <f t="shared" si="7"/>
        <v>24</v>
      </c>
      <c r="B46" s="174"/>
      <c r="C46" s="37" t="s">
        <v>103</v>
      </c>
      <c r="D46" s="21">
        <v>44.13</v>
      </c>
      <c r="E46" s="21" t="s">
        <v>39</v>
      </c>
      <c r="F46" s="57">
        <v>29.05</v>
      </c>
      <c r="G46" s="57">
        <f t="shared" ref="G46:G47" si="20">D46*F46</f>
        <v>1281.9765000000002</v>
      </c>
      <c r="H46" s="57">
        <v>42.82</v>
      </c>
      <c r="I46" s="57">
        <f t="shared" ref="I46:I47" si="21">D46*H46</f>
        <v>1889.6466</v>
      </c>
      <c r="J46" s="57">
        <v>0.74</v>
      </c>
      <c r="K46" s="57">
        <f t="shared" ref="K46:K47" si="22">D46*J46</f>
        <v>32.656199999999998</v>
      </c>
      <c r="L46" s="103">
        <f t="shared" ref="L46:L47" si="23">IF(D46="","",(G46+I46+K46))</f>
        <v>3204.2793000000001</v>
      </c>
      <c r="M46" s="109"/>
    </row>
    <row r="47" spans="1:13" x14ac:dyDescent="0.3">
      <c r="A47" s="119">
        <f t="shared" si="7"/>
        <v>25</v>
      </c>
      <c r="B47" s="175"/>
      <c r="C47" s="37" t="s">
        <v>102</v>
      </c>
      <c r="D47" s="21">
        <v>44.13</v>
      </c>
      <c r="E47" s="21" t="s">
        <v>39</v>
      </c>
      <c r="F47" s="57">
        <v>4.4400000000000004</v>
      </c>
      <c r="G47" s="57">
        <f t="shared" si="20"/>
        <v>195.93720000000002</v>
      </c>
      <c r="H47" s="57">
        <v>3.97</v>
      </c>
      <c r="I47" s="57">
        <f t="shared" si="21"/>
        <v>175.19610000000003</v>
      </c>
      <c r="J47" s="57">
        <v>2.1</v>
      </c>
      <c r="K47" s="57">
        <f t="shared" si="22"/>
        <v>92.673000000000016</v>
      </c>
      <c r="L47" s="103">
        <f t="shared" si="23"/>
        <v>463.80630000000008</v>
      </c>
      <c r="M47" s="109"/>
    </row>
    <row r="48" spans="1:13" s="3" customFormat="1" ht="18" customHeight="1" x14ac:dyDescent="0.3">
      <c r="A48" s="68" t="str">
        <f>IF(E48=0,"",1+MAX(#REF!))</f>
        <v/>
      </c>
      <c r="B48" s="110"/>
      <c r="C48" s="111"/>
      <c r="D48" s="112"/>
      <c r="E48" s="112"/>
      <c r="F48" s="112"/>
      <c r="G48" s="112"/>
      <c r="H48" s="112"/>
      <c r="I48" s="112"/>
      <c r="J48" s="112"/>
      <c r="K48" s="112" t="s">
        <v>11</v>
      </c>
      <c r="L48" s="82">
        <f>SUM(L39:L47)</f>
        <v>3843.5954400000005</v>
      </c>
      <c r="M48" s="113"/>
    </row>
    <row r="49" spans="1:13" ht="18" customHeight="1" x14ac:dyDescent="0.3">
      <c r="A49" s="35" t="str">
        <f>IF(E49=0,"",1+MAX(A48:A48))</f>
        <v/>
      </c>
      <c r="B49" s="84"/>
      <c r="C49" s="84"/>
      <c r="D49" s="84"/>
      <c r="E49" s="84"/>
      <c r="F49" s="121"/>
      <c r="G49" s="84"/>
      <c r="H49" s="84"/>
      <c r="I49" s="84"/>
      <c r="J49" s="84"/>
      <c r="K49" s="84"/>
      <c r="L49" s="84"/>
      <c r="M49" s="122"/>
    </row>
    <row r="50" spans="1:13" ht="18" customHeight="1" x14ac:dyDescent="0.3">
      <c r="A50" s="118" t="str">
        <f>IF(E50=0,"",1+MAX(A47:A49))</f>
        <v/>
      </c>
      <c r="B50" s="166" t="s">
        <v>304</v>
      </c>
      <c r="C50" s="166"/>
      <c r="D50" s="166"/>
      <c r="E50" s="166"/>
      <c r="F50" s="166"/>
      <c r="G50" s="166"/>
      <c r="H50" s="166"/>
      <c r="I50" s="166"/>
      <c r="J50" s="166"/>
      <c r="K50" s="166"/>
      <c r="L50" s="104"/>
      <c r="M50" s="107"/>
    </row>
    <row r="51" spans="1:13" ht="18" customHeight="1" x14ac:dyDescent="0.3">
      <c r="A51" s="119" t="str">
        <f>IF(E51=0,"",1+MAX(A48:A50))</f>
        <v/>
      </c>
      <c r="B51" s="23"/>
      <c r="C51" s="49" t="s">
        <v>306</v>
      </c>
      <c r="D51" s="21"/>
      <c r="E51" s="21"/>
      <c r="F51" s="56"/>
      <c r="G51" s="57"/>
      <c r="H51" s="57"/>
      <c r="I51" s="57"/>
      <c r="J51" s="57"/>
      <c r="K51" s="57"/>
      <c r="L51" s="103"/>
      <c r="M51" s="109"/>
    </row>
    <row r="52" spans="1:13" ht="28" x14ac:dyDescent="0.3">
      <c r="A52" s="119">
        <f t="shared" ref="A52:A109" si="24">IF(E52=0,"",1+MAX(A46:A51))</f>
        <v>26</v>
      </c>
      <c r="B52" s="167" t="s">
        <v>334</v>
      </c>
      <c r="C52" s="37" t="s">
        <v>307</v>
      </c>
      <c r="D52" s="21">
        <v>4.1719999999999997</v>
      </c>
      <c r="E52" s="21" t="s">
        <v>39</v>
      </c>
      <c r="F52" s="57">
        <v>19.297499999999999</v>
      </c>
      <c r="G52" s="57">
        <f t="shared" ref="G52:G106" si="25">D52*F52</f>
        <v>80.509169999999997</v>
      </c>
      <c r="H52" s="57">
        <v>41.5</v>
      </c>
      <c r="I52" s="57">
        <f t="shared" ref="I52:I106" si="26">D52*H52</f>
        <v>173.13799999999998</v>
      </c>
      <c r="J52" s="57">
        <v>0</v>
      </c>
      <c r="K52" s="57">
        <f t="shared" ref="K52:K106" si="27">D52*J52</f>
        <v>0</v>
      </c>
      <c r="L52" s="103">
        <f t="shared" ref="L52:L106" si="28">IF(D52="","",(G52+I52+K52))</f>
        <v>253.64716999999996</v>
      </c>
      <c r="M52" s="109"/>
    </row>
    <row r="53" spans="1:13" x14ac:dyDescent="0.3">
      <c r="A53" s="119">
        <f t="shared" si="24"/>
        <v>27</v>
      </c>
      <c r="B53" s="168"/>
      <c r="C53" s="178" t="s">
        <v>308</v>
      </c>
      <c r="D53" s="21">
        <f>ROUNDUP(D52/0.0741,0)</f>
        <v>57</v>
      </c>
      <c r="E53" s="21" t="s">
        <v>30</v>
      </c>
      <c r="F53" s="57">
        <v>0</v>
      </c>
      <c r="G53" s="57">
        <f t="shared" si="25"/>
        <v>0</v>
      </c>
      <c r="H53" s="57">
        <v>0</v>
      </c>
      <c r="I53" s="57">
        <f t="shared" si="26"/>
        <v>0</v>
      </c>
      <c r="J53" s="57">
        <v>0</v>
      </c>
      <c r="K53" s="57">
        <f t="shared" si="27"/>
        <v>0</v>
      </c>
      <c r="L53" s="103">
        <f t="shared" si="28"/>
        <v>0</v>
      </c>
      <c r="M53" s="109"/>
    </row>
    <row r="54" spans="1:13" x14ac:dyDescent="0.3">
      <c r="A54" s="119">
        <f t="shared" si="24"/>
        <v>28</v>
      </c>
      <c r="B54" s="168"/>
      <c r="C54" s="178" t="s">
        <v>309</v>
      </c>
      <c r="D54" s="21">
        <f>0.08*D52</f>
        <v>0.33376</v>
      </c>
      <c r="E54" s="21" t="s">
        <v>38</v>
      </c>
      <c r="F54" s="57">
        <v>36.502500000000005</v>
      </c>
      <c r="G54" s="57">
        <f t="shared" si="25"/>
        <v>12.183074400000002</v>
      </c>
      <c r="H54" s="57">
        <v>78.5</v>
      </c>
      <c r="I54" s="57">
        <f t="shared" si="26"/>
        <v>26.20016</v>
      </c>
      <c r="J54" s="57">
        <v>0</v>
      </c>
      <c r="K54" s="57">
        <f t="shared" si="27"/>
        <v>0</v>
      </c>
      <c r="L54" s="103">
        <f t="shared" si="28"/>
        <v>38.383234400000006</v>
      </c>
      <c r="M54" s="109"/>
    </row>
    <row r="55" spans="1:13" ht="56" x14ac:dyDescent="0.3">
      <c r="A55" s="119">
        <f t="shared" si="24"/>
        <v>29</v>
      </c>
      <c r="B55" s="168"/>
      <c r="C55" s="37" t="s">
        <v>310</v>
      </c>
      <c r="D55" s="21">
        <v>42</v>
      </c>
      <c r="E55" s="21" t="s">
        <v>39</v>
      </c>
      <c r="F55" s="57">
        <v>19.297499999999999</v>
      </c>
      <c r="G55" s="57">
        <f t="shared" si="25"/>
        <v>810.495</v>
      </c>
      <c r="H55" s="57">
        <v>41.5</v>
      </c>
      <c r="I55" s="57">
        <f t="shared" si="26"/>
        <v>1743</v>
      </c>
      <c r="J55" s="57">
        <v>0</v>
      </c>
      <c r="K55" s="57">
        <f t="shared" si="27"/>
        <v>0</v>
      </c>
      <c r="L55" s="103">
        <f t="shared" si="28"/>
        <v>2553.4949999999999</v>
      </c>
      <c r="M55" s="109"/>
    </row>
    <row r="56" spans="1:13" x14ac:dyDescent="0.3">
      <c r="A56" s="119">
        <f t="shared" si="24"/>
        <v>30</v>
      </c>
      <c r="B56" s="168"/>
      <c r="C56" s="178" t="s">
        <v>311</v>
      </c>
      <c r="D56" s="21">
        <f>ROUND(D55/0.0741,0)</f>
        <v>567</v>
      </c>
      <c r="E56" s="21" t="s">
        <v>30</v>
      </c>
      <c r="F56" s="57">
        <v>0</v>
      </c>
      <c r="G56" s="57">
        <f t="shared" si="25"/>
        <v>0</v>
      </c>
      <c r="H56" s="57">
        <v>0</v>
      </c>
      <c r="I56" s="57">
        <f t="shared" si="26"/>
        <v>0</v>
      </c>
      <c r="J56" s="57">
        <v>0</v>
      </c>
      <c r="K56" s="57">
        <f t="shared" si="27"/>
        <v>0</v>
      </c>
      <c r="L56" s="103">
        <f t="shared" si="28"/>
        <v>0</v>
      </c>
      <c r="M56" s="109"/>
    </row>
    <row r="57" spans="1:13" x14ac:dyDescent="0.3">
      <c r="A57" s="119">
        <f t="shared" si="24"/>
        <v>31</v>
      </c>
      <c r="B57" s="168"/>
      <c r="C57" s="178" t="s">
        <v>309</v>
      </c>
      <c r="D57" s="21">
        <f>0.08*D55</f>
        <v>3.36</v>
      </c>
      <c r="E57" s="21" t="s">
        <v>38</v>
      </c>
      <c r="F57" s="57">
        <v>36.502500000000005</v>
      </c>
      <c r="G57" s="57">
        <f t="shared" si="25"/>
        <v>122.64840000000001</v>
      </c>
      <c r="H57" s="57">
        <v>78.5</v>
      </c>
      <c r="I57" s="57">
        <f t="shared" si="26"/>
        <v>263.76</v>
      </c>
      <c r="J57" s="57">
        <v>0</v>
      </c>
      <c r="K57" s="57">
        <f t="shared" si="27"/>
        <v>0</v>
      </c>
      <c r="L57" s="103">
        <f t="shared" si="28"/>
        <v>386.40840000000003</v>
      </c>
      <c r="M57" s="109"/>
    </row>
    <row r="58" spans="1:13" ht="56" x14ac:dyDescent="0.3">
      <c r="A58" s="119">
        <f t="shared" si="24"/>
        <v>32</v>
      </c>
      <c r="B58" s="168"/>
      <c r="C58" s="37" t="s">
        <v>312</v>
      </c>
      <c r="D58" s="21">
        <v>31.5</v>
      </c>
      <c r="E58" s="21" t="s">
        <v>39</v>
      </c>
      <c r="F58" s="57">
        <v>19.297499999999999</v>
      </c>
      <c r="G58" s="57">
        <f t="shared" si="25"/>
        <v>607.87125000000003</v>
      </c>
      <c r="H58" s="57">
        <v>41.5</v>
      </c>
      <c r="I58" s="57">
        <f t="shared" si="26"/>
        <v>1307.25</v>
      </c>
      <c r="J58" s="57">
        <v>0</v>
      </c>
      <c r="K58" s="57">
        <f t="shared" si="27"/>
        <v>0</v>
      </c>
      <c r="L58" s="103">
        <f t="shared" si="28"/>
        <v>1915.1212500000001</v>
      </c>
      <c r="M58" s="109"/>
    </row>
    <row r="59" spans="1:13" x14ac:dyDescent="0.3">
      <c r="A59" s="119">
        <f t="shared" si="24"/>
        <v>33</v>
      </c>
      <c r="B59" s="168"/>
      <c r="C59" s="178" t="s">
        <v>311</v>
      </c>
      <c r="D59" s="21">
        <f>ROUND(D58/0.0741,0)</f>
        <v>425</v>
      </c>
      <c r="E59" s="21" t="s">
        <v>30</v>
      </c>
      <c r="F59" s="57">
        <v>0</v>
      </c>
      <c r="G59" s="57">
        <f t="shared" si="25"/>
        <v>0</v>
      </c>
      <c r="H59" s="57">
        <v>0</v>
      </c>
      <c r="I59" s="57">
        <f t="shared" si="26"/>
        <v>0</v>
      </c>
      <c r="J59" s="57">
        <v>0</v>
      </c>
      <c r="K59" s="57">
        <f t="shared" si="27"/>
        <v>0</v>
      </c>
      <c r="L59" s="103">
        <f t="shared" si="28"/>
        <v>0</v>
      </c>
      <c r="M59" s="109"/>
    </row>
    <row r="60" spans="1:13" x14ac:dyDescent="0.3">
      <c r="A60" s="119">
        <f t="shared" si="24"/>
        <v>34</v>
      </c>
      <c r="B60" s="168"/>
      <c r="C60" s="178" t="s">
        <v>309</v>
      </c>
      <c r="D60" s="21">
        <f>0.08*D58</f>
        <v>2.52</v>
      </c>
      <c r="E60" s="21" t="s">
        <v>38</v>
      </c>
      <c r="F60" s="57">
        <v>36.502500000000005</v>
      </c>
      <c r="G60" s="57">
        <f t="shared" si="25"/>
        <v>91.986300000000014</v>
      </c>
      <c r="H60" s="57">
        <v>78.5</v>
      </c>
      <c r="I60" s="57">
        <f t="shared" si="26"/>
        <v>197.82</v>
      </c>
      <c r="J60" s="57">
        <v>0</v>
      </c>
      <c r="K60" s="57">
        <f t="shared" si="27"/>
        <v>0</v>
      </c>
      <c r="L60" s="103">
        <f t="shared" si="28"/>
        <v>289.80630000000002</v>
      </c>
      <c r="M60" s="109"/>
    </row>
    <row r="61" spans="1:13" ht="56" x14ac:dyDescent="0.3">
      <c r="A61" s="119">
        <f t="shared" si="24"/>
        <v>35</v>
      </c>
      <c r="B61" s="168"/>
      <c r="C61" s="37" t="s">
        <v>313</v>
      </c>
      <c r="D61" s="21">
        <v>52.777999999999999</v>
      </c>
      <c r="E61" s="21" t="s">
        <v>39</v>
      </c>
      <c r="F61" s="57">
        <v>20.227500000000003</v>
      </c>
      <c r="G61" s="57">
        <f t="shared" si="25"/>
        <v>1067.5669950000001</v>
      </c>
      <c r="H61" s="57">
        <v>43.5</v>
      </c>
      <c r="I61" s="57">
        <f t="shared" si="26"/>
        <v>2295.8429999999998</v>
      </c>
      <c r="J61" s="57">
        <v>0</v>
      </c>
      <c r="K61" s="57">
        <f t="shared" si="27"/>
        <v>0</v>
      </c>
      <c r="L61" s="103">
        <f t="shared" si="28"/>
        <v>3363.409995</v>
      </c>
      <c r="M61" s="109"/>
    </row>
    <row r="62" spans="1:13" x14ac:dyDescent="0.3">
      <c r="A62" s="119">
        <f t="shared" si="24"/>
        <v>36</v>
      </c>
      <c r="B62" s="168"/>
      <c r="C62" s="178" t="s">
        <v>311</v>
      </c>
      <c r="D62" s="21">
        <f>ROUND(D61/0.0741,0)</f>
        <v>712</v>
      </c>
      <c r="E62" s="21" t="s">
        <v>30</v>
      </c>
      <c r="F62" s="57">
        <v>0</v>
      </c>
      <c r="G62" s="57">
        <f t="shared" si="25"/>
        <v>0</v>
      </c>
      <c r="H62" s="57">
        <v>0</v>
      </c>
      <c r="I62" s="57">
        <f t="shared" si="26"/>
        <v>0</v>
      </c>
      <c r="J62" s="57">
        <v>0</v>
      </c>
      <c r="K62" s="57">
        <f t="shared" si="27"/>
        <v>0</v>
      </c>
      <c r="L62" s="103">
        <f t="shared" si="28"/>
        <v>0</v>
      </c>
      <c r="M62" s="109"/>
    </row>
    <row r="63" spans="1:13" x14ac:dyDescent="0.3">
      <c r="A63" s="119">
        <f t="shared" si="24"/>
        <v>37</v>
      </c>
      <c r="B63" s="168"/>
      <c r="C63" s="178" t="s">
        <v>309</v>
      </c>
      <c r="D63" s="21">
        <f>0.08*D61</f>
        <v>4.2222400000000002</v>
      </c>
      <c r="E63" s="21" t="s">
        <v>38</v>
      </c>
      <c r="F63" s="57">
        <v>36.502500000000005</v>
      </c>
      <c r="G63" s="57">
        <f t="shared" si="25"/>
        <v>154.12231560000004</v>
      </c>
      <c r="H63" s="57">
        <v>78.5</v>
      </c>
      <c r="I63" s="57">
        <f t="shared" si="26"/>
        <v>331.44584000000003</v>
      </c>
      <c r="J63" s="57">
        <v>0</v>
      </c>
      <c r="K63" s="57">
        <f t="shared" si="27"/>
        <v>0</v>
      </c>
      <c r="L63" s="103">
        <f t="shared" si="28"/>
        <v>485.56815560000007</v>
      </c>
      <c r="M63" s="109"/>
    </row>
    <row r="64" spans="1:13" ht="56" x14ac:dyDescent="0.3">
      <c r="A64" s="119">
        <f t="shared" si="24"/>
        <v>38</v>
      </c>
      <c r="B64" s="168"/>
      <c r="C64" s="37" t="s">
        <v>314</v>
      </c>
      <c r="D64" s="21">
        <v>419.85</v>
      </c>
      <c r="E64" s="21" t="s">
        <v>39</v>
      </c>
      <c r="F64" s="57">
        <v>20.227500000000003</v>
      </c>
      <c r="G64" s="57">
        <f t="shared" si="25"/>
        <v>8492.515875000001</v>
      </c>
      <c r="H64" s="57">
        <v>43.5</v>
      </c>
      <c r="I64" s="57">
        <f t="shared" si="26"/>
        <v>18263.475000000002</v>
      </c>
      <c r="J64" s="57">
        <v>0</v>
      </c>
      <c r="K64" s="57">
        <f t="shared" si="27"/>
        <v>0</v>
      </c>
      <c r="L64" s="103">
        <f t="shared" si="28"/>
        <v>26755.990875000003</v>
      </c>
      <c r="M64" s="109"/>
    </row>
    <row r="65" spans="1:13" x14ac:dyDescent="0.3">
      <c r="A65" s="119">
        <f t="shared" si="24"/>
        <v>39</v>
      </c>
      <c r="B65" s="168"/>
      <c r="C65" s="178" t="s">
        <v>308</v>
      </c>
      <c r="D65" s="21">
        <f>ROUNDUP(D64/0.0741,0)</f>
        <v>5666</v>
      </c>
      <c r="E65" s="21" t="s">
        <v>30</v>
      </c>
      <c r="F65" s="57">
        <v>0</v>
      </c>
      <c r="G65" s="57">
        <f t="shared" si="25"/>
        <v>0</v>
      </c>
      <c r="H65" s="57">
        <v>0</v>
      </c>
      <c r="I65" s="57">
        <f t="shared" si="26"/>
        <v>0</v>
      </c>
      <c r="J65" s="57">
        <v>0</v>
      </c>
      <c r="K65" s="57">
        <f t="shared" si="27"/>
        <v>0</v>
      </c>
      <c r="L65" s="103">
        <f t="shared" si="28"/>
        <v>0</v>
      </c>
      <c r="M65" s="109"/>
    </row>
    <row r="66" spans="1:13" x14ac:dyDescent="0.3">
      <c r="A66" s="119">
        <f t="shared" si="24"/>
        <v>40</v>
      </c>
      <c r="B66" s="168"/>
      <c r="C66" s="178" t="s">
        <v>309</v>
      </c>
      <c r="D66" s="21">
        <f>0.08*D64</f>
        <v>33.588000000000001</v>
      </c>
      <c r="E66" s="21" t="s">
        <v>38</v>
      </c>
      <c r="F66" s="57">
        <v>36.502500000000005</v>
      </c>
      <c r="G66" s="57">
        <f t="shared" si="25"/>
        <v>1226.0459700000001</v>
      </c>
      <c r="H66" s="57">
        <v>78.5</v>
      </c>
      <c r="I66" s="57">
        <f t="shared" si="26"/>
        <v>2636.6579999999999</v>
      </c>
      <c r="J66" s="57">
        <v>0</v>
      </c>
      <c r="K66" s="57">
        <f t="shared" si="27"/>
        <v>0</v>
      </c>
      <c r="L66" s="103">
        <f t="shared" si="28"/>
        <v>3862.70397</v>
      </c>
      <c r="M66" s="109"/>
    </row>
    <row r="67" spans="1:13" ht="56" x14ac:dyDescent="0.3">
      <c r="A67" s="119">
        <f t="shared" si="24"/>
        <v>41</v>
      </c>
      <c r="B67" s="168"/>
      <c r="C67" s="37" t="s">
        <v>315</v>
      </c>
      <c r="D67" s="21">
        <v>578</v>
      </c>
      <c r="E67" s="21" t="s">
        <v>39</v>
      </c>
      <c r="F67" s="57">
        <v>20.227500000000003</v>
      </c>
      <c r="G67" s="57">
        <f t="shared" si="25"/>
        <v>11691.495000000001</v>
      </c>
      <c r="H67" s="57">
        <v>43.5</v>
      </c>
      <c r="I67" s="57">
        <f t="shared" si="26"/>
        <v>25143</v>
      </c>
      <c r="J67" s="57">
        <v>0</v>
      </c>
      <c r="K67" s="57">
        <f t="shared" si="27"/>
        <v>0</v>
      </c>
      <c r="L67" s="103">
        <f t="shared" si="28"/>
        <v>36834.495000000003</v>
      </c>
      <c r="M67" s="109"/>
    </row>
    <row r="68" spans="1:13" x14ac:dyDescent="0.3">
      <c r="A68" s="119">
        <f t="shared" si="24"/>
        <v>42</v>
      </c>
      <c r="B68" s="168"/>
      <c r="C68" s="178" t="s">
        <v>311</v>
      </c>
      <c r="D68" s="21">
        <f>ROUND(D67/0.0741,0)</f>
        <v>7800</v>
      </c>
      <c r="E68" s="21" t="s">
        <v>30</v>
      </c>
      <c r="F68" s="57">
        <v>0</v>
      </c>
      <c r="G68" s="57">
        <f t="shared" si="25"/>
        <v>0</v>
      </c>
      <c r="H68" s="57">
        <v>0</v>
      </c>
      <c r="I68" s="57">
        <f t="shared" si="26"/>
        <v>0</v>
      </c>
      <c r="J68" s="57">
        <v>0</v>
      </c>
      <c r="K68" s="57">
        <f t="shared" si="27"/>
        <v>0</v>
      </c>
      <c r="L68" s="103">
        <f t="shared" si="28"/>
        <v>0</v>
      </c>
      <c r="M68" s="109"/>
    </row>
    <row r="69" spans="1:13" x14ac:dyDescent="0.3">
      <c r="A69" s="119">
        <f t="shared" si="24"/>
        <v>43</v>
      </c>
      <c r="B69" s="168"/>
      <c r="C69" s="178" t="s">
        <v>309</v>
      </c>
      <c r="D69" s="21">
        <f>0.08*D67</f>
        <v>46.24</v>
      </c>
      <c r="E69" s="21" t="s">
        <v>38</v>
      </c>
      <c r="F69" s="57">
        <v>36.502500000000005</v>
      </c>
      <c r="G69" s="57">
        <f t="shared" si="25"/>
        <v>1687.8756000000003</v>
      </c>
      <c r="H69" s="57">
        <v>78.5</v>
      </c>
      <c r="I69" s="57">
        <f t="shared" si="26"/>
        <v>3629.84</v>
      </c>
      <c r="J69" s="57">
        <v>0</v>
      </c>
      <c r="K69" s="57">
        <f t="shared" si="27"/>
        <v>0</v>
      </c>
      <c r="L69" s="103">
        <f t="shared" si="28"/>
        <v>5317.7156000000004</v>
      </c>
      <c r="M69" s="109"/>
    </row>
    <row r="70" spans="1:13" ht="56" x14ac:dyDescent="0.3">
      <c r="A70" s="119">
        <f t="shared" si="24"/>
        <v>44</v>
      </c>
      <c r="B70" s="168"/>
      <c r="C70" s="37" t="s">
        <v>316</v>
      </c>
      <c r="D70" s="21">
        <v>45.360000000000007</v>
      </c>
      <c r="E70" s="21" t="s">
        <v>39</v>
      </c>
      <c r="F70" s="57">
        <v>20.227500000000003</v>
      </c>
      <c r="G70" s="57">
        <f t="shared" si="25"/>
        <v>917.51940000000025</v>
      </c>
      <c r="H70" s="57">
        <v>43.5</v>
      </c>
      <c r="I70" s="57">
        <f t="shared" si="26"/>
        <v>1973.1600000000003</v>
      </c>
      <c r="J70" s="57">
        <v>0</v>
      </c>
      <c r="K70" s="57">
        <f t="shared" si="27"/>
        <v>0</v>
      </c>
      <c r="L70" s="103">
        <f t="shared" si="28"/>
        <v>2890.6794000000004</v>
      </c>
      <c r="M70" s="109"/>
    </row>
    <row r="71" spans="1:13" x14ac:dyDescent="0.3">
      <c r="A71" s="119">
        <f t="shared" si="24"/>
        <v>45</v>
      </c>
      <c r="B71" s="168"/>
      <c r="C71" s="178" t="s">
        <v>311</v>
      </c>
      <c r="D71" s="21">
        <f>ROUND(D70/0.0741,0)</f>
        <v>612</v>
      </c>
      <c r="E71" s="21" t="s">
        <v>30</v>
      </c>
      <c r="F71" s="57">
        <v>0</v>
      </c>
      <c r="G71" s="57">
        <f t="shared" si="25"/>
        <v>0</v>
      </c>
      <c r="H71" s="57">
        <v>0</v>
      </c>
      <c r="I71" s="57">
        <f t="shared" si="26"/>
        <v>0</v>
      </c>
      <c r="J71" s="57">
        <v>0</v>
      </c>
      <c r="K71" s="57">
        <f t="shared" si="27"/>
        <v>0</v>
      </c>
      <c r="L71" s="103">
        <f t="shared" si="28"/>
        <v>0</v>
      </c>
      <c r="M71" s="109"/>
    </row>
    <row r="72" spans="1:13" x14ac:dyDescent="0.3">
      <c r="A72" s="119">
        <f t="shared" si="24"/>
        <v>46</v>
      </c>
      <c r="B72" s="168"/>
      <c r="C72" s="178" t="s">
        <v>309</v>
      </c>
      <c r="D72" s="21">
        <f>0.08*D70</f>
        <v>3.6288000000000005</v>
      </c>
      <c r="E72" s="21" t="s">
        <v>38</v>
      </c>
      <c r="F72" s="57">
        <v>36.502500000000005</v>
      </c>
      <c r="G72" s="57">
        <f t="shared" si="25"/>
        <v>132.46027200000003</v>
      </c>
      <c r="H72" s="57">
        <v>78.5</v>
      </c>
      <c r="I72" s="57">
        <f t="shared" si="26"/>
        <v>284.86080000000004</v>
      </c>
      <c r="J72" s="57">
        <v>0</v>
      </c>
      <c r="K72" s="57">
        <f t="shared" si="27"/>
        <v>0</v>
      </c>
      <c r="L72" s="103">
        <f t="shared" si="28"/>
        <v>417.32107200000007</v>
      </c>
      <c r="M72" s="109"/>
    </row>
    <row r="73" spans="1:13" ht="56" x14ac:dyDescent="0.3">
      <c r="A73" s="119">
        <f t="shared" si="24"/>
        <v>47</v>
      </c>
      <c r="B73" s="168"/>
      <c r="C73" s="37" t="s">
        <v>317</v>
      </c>
      <c r="D73" s="21">
        <v>4.4239999999999995</v>
      </c>
      <c r="E73" s="21" t="s">
        <v>39</v>
      </c>
      <c r="F73" s="57">
        <v>20.227500000000003</v>
      </c>
      <c r="G73" s="57">
        <f t="shared" si="25"/>
        <v>89.486460000000008</v>
      </c>
      <c r="H73" s="57">
        <v>43.5</v>
      </c>
      <c r="I73" s="57">
        <f t="shared" si="26"/>
        <v>192.44399999999999</v>
      </c>
      <c r="J73" s="57">
        <v>0</v>
      </c>
      <c r="K73" s="57">
        <f t="shared" si="27"/>
        <v>0</v>
      </c>
      <c r="L73" s="103">
        <f t="shared" si="28"/>
        <v>281.93045999999998</v>
      </c>
      <c r="M73" s="109"/>
    </row>
    <row r="74" spans="1:13" x14ac:dyDescent="0.3">
      <c r="A74" s="119">
        <f t="shared" si="24"/>
        <v>48</v>
      </c>
      <c r="B74" s="168"/>
      <c r="C74" s="178" t="s">
        <v>311</v>
      </c>
      <c r="D74" s="21">
        <f>ROUND(D73/0.0741,0)</f>
        <v>60</v>
      </c>
      <c r="E74" s="21" t="s">
        <v>30</v>
      </c>
      <c r="F74" s="57">
        <v>0</v>
      </c>
      <c r="G74" s="57">
        <f t="shared" si="25"/>
        <v>0</v>
      </c>
      <c r="H74" s="57">
        <v>0</v>
      </c>
      <c r="I74" s="57">
        <f t="shared" si="26"/>
        <v>0</v>
      </c>
      <c r="J74" s="57">
        <v>0</v>
      </c>
      <c r="K74" s="57">
        <f t="shared" si="27"/>
        <v>0</v>
      </c>
      <c r="L74" s="103">
        <f t="shared" si="28"/>
        <v>0</v>
      </c>
      <c r="M74" s="109"/>
    </row>
    <row r="75" spans="1:13" x14ac:dyDescent="0.3">
      <c r="A75" s="119">
        <f t="shared" si="24"/>
        <v>49</v>
      </c>
      <c r="B75" s="168"/>
      <c r="C75" s="178" t="s">
        <v>309</v>
      </c>
      <c r="D75" s="21">
        <f>0.08*D73</f>
        <v>0.35391999999999996</v>
      </c>
      <c r="E75" s="21" t="s">
        <v>38</v>
      </c>
      <c r="F75" s="57">
        <v>36.502500000000005</v>
      </c>
      <c r="G75" s="57">
        <f t="shared" si="25"/>
        <v>12.918964799999999</v>
      </c>
      <c r="H75" s="57">
        <v>78.5</v>
      </c>
      <c r="I75" s="57">
        <f t="shared" si="26"/>
        <v>27.782719999999998</v>
      </c>
      <c r="J75" s="57">
        <v>0</v>
      </c>
      <c r="K75" s="57">
        <f t="shared" si="27"/>
        <v>0</v>
      </c>
      <c r="L75" s="103">
        <f t="shared" si="28"/>
        <v>40.701684799999995</v>
      </c>
      <c r="M75" s="109"/>
    </row>
    <row r="76" spans="1:13" ht="56" x14ac:dyDescent="0.3">
      <c r="A76" s="119">
        <f t="shared" si="24"/>
        <v>50</v>
      </c>
      <c r="B76" s="168"/>
      <c r="C76" s="37" t="s">
        <v>318</v>
      </c>
      <c r="D76" s="21">
        <v>37.789000000000001</v>
      </c>
      <c r="E76" s="21" t="s">
        <v>39</v>
      </c>
      <c r="F76" s="57">
        <v>20.227500000000003</v>
      </c>
      <c r="G76" s="57">
        <f t="shared" si="25"/>
        <v>764.37699750000013</v>
      </c>
      <c r="H76" s="57">
        <v>43.5</v>
      </c>
      <c r="I76" s="57">
        <f t="shared" si="26"/>
        <v>1643.8215</v>
      </c>
      <c r="J76" s="57">
        <v>0</v>
      </c>
      <c r="K76" s="57">
        <f t="shared" si="27"/>
        <v>0</v>
      </c>
      <c r="L76" s="103">
        <f t="shared" si="28"/>
        <v>2408.1984975</v>
      </c>
      <c r="M76" s="109"/>
    </row>
    <row r="77" spans="1:13" x14ac:dyDescent="0.3">
      <c r="A77" s="119">
        <f t="shared" si="24"/>
        <v>51</v>
      </c>
      <c r="B77" s="168"/>
      <c r="C77" s="178" t="s">
        <v>311</v>
      </c>
      <c r="D77" s="21">
        <f>ROUND(D76/0.0741,0)</f>
        <v>510</v>
      </c>
      <c r="E77" s="21" t="s">
        <v>30</v>
      </c>
      <c r="F77" s="57">
        <v>0</v>
      </c>
      <c r="G77" s="57">
        <f t="shared" si="25"/>
        <v>0</v>
      </c>
      <c r="H77" s="57">
        <v>0</v>
      </c>
      <c r="I77" s="57">
        <f t="shared" si="26"/>
        <v>0</v>
      </c>
      <c r="J77" s="57">
        <v>0</v>
      </c>
      <c r="K77" s="57">
        <f t="shared" si="27"/>
        <v>0</v>
      </c>
      <c r="L77" s="103">
        <f t="shared" si="28"/>
        <v>0</v>
      </c>
      <c r="M77" s="109"/>
    </row>
    <row r="78" spans="1:13" x14ac:dyDescent="0.3">
      <c r="A78" s="119">
        <f t="shared" si="24"/>
        <v>52</v>
      </c>
      <c r="B78" s="168"/>
      <c r="C78" s="178" t="s">
        <v>309</v>
      </c>
      <c r="D78" s="21">
        <f>0.08*D76</f>
        <v>3.02312</v>
      </c>
      <c r="E78" s="21" t="s">
        <v>38</v>
      </c>
      <c r="F78" s="57">
        <v>36.502500000000005</v>
      </c>
      <c r="G78" s="57">
        <f t="shared" si="25"/>
        <v>110.35143780000001</v>
      </c>
      <c r="H78" s="57">
        <v>78.5</v>
      </c>
      <c r="I78" s="57">
        <f t="shared" si="26"/>
        <v>237.31492</v>
      </c>
      <c r="J78" s="57">
        <v>0</v>
      </c>
      <c r="K78" s="57">
        <f t="shared" si="27"/>
        <v>0</v>
      </c>
      <c r="L78" s="103">
        <f t="shared" si="28"/>
        <v>347.66635780000001</v>
      </c>
      <c r="M78" s="109"/>
    </row>
    <row r="79" spans="1:13" ht="56" x14ac:dyDescent="0.3">
      <c r="A79" s="119">
        <f t="shared" si="24"/>
        <v>53</v>
      </c>
      <c r="B79" s="168"/>
      <c r="C79" s="37" t="s">
        <v>319</v>
      </c>
      <c r="D79" s="21">
        <v>99.456000000000003</v>
      </c>
      <c r="E79" s="21" t="s">
        <v>39</v>
      </c>
      <c r="F79" s="57">
        <v>20.227500000000003</v>
      </c>
      <c r="G79" s="57">
        <f t="shared" si="25"/>
        <v>2011.7462400000004</v>
      </c>
      <c r="H79" s="57">
        <v>43.5</v>
      </c>
      <c r="I79" s="57">
        <f t="shared" si="26"/>
        <v>4326.3360000000002</v>
      </c>
      <c r="J79" s="57">
        <v>0</v>
      </c>
      <c r="K79" s="57">
        <f t="shared" si="27"/>
        <v>0</v>
      </c>
      <c r="L79" s="103">
        <f t="shared" si="28"/>
        <v>6338.0822400000006</v>
      </c>
      <c r="M79" s="109"/>
    </row>
    <row r="80" spans="1:13" x14ac:dyDescent="0.3">
      <c r="A80" s="119">
        <f t="shared" si="24"/>
        <v>54</v>
      </c>
      <c r="B80" s="168"/>
      <c r="C80" s="178" t="s">
        <v>311</v>
      </c>
      <c r="D80" s="21">
        <f>ROUND(D79/0.0741,0)</f>
        <v>1342</v>
      </c>
      <c r="E80" s="21" t="s">
        <v>30</v>
      </c>
      <c r="F80" s="57">
        <v>0</v>
      </c>
      <c r="G80" s="57">
        <f t="shared" si="25"/>
        <v>0</v>
      </c>
      <c r="H80" s="57">
        <v>0</v>
      </c>
      <c r="I80" s="57">
        <f t="shared" si="26"/>
        <v>0</v>
      </c>
      <c r="J80" s="57">
        <v>0</v>
      </c>
      <c r="K80" s="57">
        <f t="shared" si="27"/>
        <v>0</v>
      </c>
      <c r="L80" s="103">
        <f t="shared" si="28"/>
        <v>0</v>
      </c>
      <c r="M80" s="109"/>
    </row>
    <row r="81" spans="1:13" x14ac:dyDescent="0.3">
      <c r="A81" s="119">
        <f t="shared" si="24"/>
        <v>55</v>
      </c>
      <c r="B81" s="168"/>
      <c r="C81" s="178" t="s">
        <v>309</v>
      </c>
      <c r="D81" s="21">
        <f>0.08*D79</f>
        <v>7.95648</v>
      </c>
      <c r="E81" s="21" t="s">
        <v>38</v>
      </c>
      <c r="F81" s="57">
        <v>36.502500000000005</v>
      </c>
      <c r="G81" s="57">
        <f t="shared" si="25"/>
        <v>290.43141120000001</v>
      </c>
      <c r="H81" s="57">
        <v>78.5</v>
      </c>
      <c r="I81" s="57">
        <f t="shared" si="26"/>
        <v>624.58367999999996</v>
      </c>
      <c r="J81" s="57">
        <v>0</v>
      </c>
      <c r="K81" s="57">
        <f t="shared" si="27"/>
        <v>0</v>
      </c>
      <c r="L81" s="103">
        <f t="shared" si="28"/>
        <v>915.01509119999992</v>
      </c>
      <c r="M81" s="109"/>
    </row>
    <row r="82" spans="1:13" ht="56" x14ac:dyDescent="0.3">
      <c r="A82" s="119">
        <f t="shared" si="24"/>
        <v>56</v>
      </c>
      <c r="B82" s="168"/>
      <c r="C82" s="37" t="s">
        <v>320</v>
      </c>
      <c r="D82" s="21">
        <v>47.94</v>
      </c>
      <c r="E82" s="21" t="s">
        <v>39</v>
      </c>
      <c r="F82" s="57">
        <v>20.227500000000003</v>
      </c>
      <c r="G82" s="57">
        <f t="shared" si="25"/>
        <v>969.70635000000004</v>
      </c>
      <c r="H82" s="57">
        <v>43.5</v>
      </c>
      <c r="I82" s="57">
        <f t="shared" si="26"/>
        <v>2085.39</v>
      </c>
      <c r="J82" s="57">
        <v>0</v>
      </c>
      <c r="K82" s="57">
        <f t="shared" si="27"/>
        <v>0</v>
      </c>
      <c r="L82" s="103">
        <f t="shared" si="28"/>
        <v>3055.0963499999998</v>
      </c>
      <c r="M82" s="109"/>
    </row>
    <row r="83" spans="1:13" x14ac:dyDescent="0.3">
      <c r="A83" s="119">
        <f t="shared" si="24"/>
        <v>57</v>
      </c>
      <c r="B83" s="168"/>
      <c r="C83" s="178" t="s">
        <v>311</v>
      </c>
      <c r="D83" s="21">
        <f>ROUND(D82/0.0741,0)</f>
        <v>647</v>
      </c>
      <c r="E83" s="21" t="s">
        <v>30</v>
      </c>
      <c r="F83" s="57">
        <v>0</v>
      </c>
      <c r="G83" s="57">
        <f t="shared" si="25"/>
        <v>0</v>
      </c>
      <c r="H83" s="57">
        <v>0</v>
      </c>
      <c r="I83" s="57">
        <f t="shared" si="26"/>
        <v>0</v>
      </c>
      <c r="J83" s="57">
        <v>0</v>
      </c>
      <c r="K83" s="57">
        <f t="shared" si="27"/>
        <v>0</v>
      </c>
      <c r="L83" s="103">
        <f t="shared" si="28"/>
        <v>0</v>
      </c>
      <c r="M83" s="109"/>
    </row>
    <row r="84" spans="1:13" x14ac:dyDescent="0.3">
      <c r="A84" s="119">
        <f t="shared" si="24"/>
        <v>58</v>
      </c>
      <c r="B84" s="168"/>
      <c r="C84" s="178" t="s">
        <v>309</v>
      </c>
      <c r="D84" s="21">
        <f>0.08*D82</f>
        <v>3.8351999999999999</v>
      </c>
      <c r="E84" s="21" t="s">
        <v>38</v>
      </c>
      <c r="F84" s="57">
        <v>36.502500000000005</v>
      </c>
      <c r="G84" s="57">
        <f t="shared" si="25"/>
        <v>139.99438800000001</v>
      </c>
      <c r="H84" s="57">
        <v>78.5</v>
      </c>
      <c r="I84" s="57">
        <f t="shared" si="26"/>
        <v>301.06319999999999</v>
      </c>
      <c r="J84" s="57">
        <v>0</v>
      </c>
      <c r="K84" s="57">
        <f t="shared" si="27"/>
        <v>0</v>
      </c>
      <c r="L84" s="103">
        <f t="shared" si="28"/>
        <v>441.05758800000001</v>
      </c>
      <c r="M84" s="109"/>
    </row>
    <row r="85" spans="1:13" ht="56" x14ac:dyDescent="0.3">
      <c r="A85" s="119">
        <f t="shared" si="24"/>
        <v>59</v>
      </c>
      <c r="B85" s="168"/>
      <c r="C85" s="37" t="s">
        <v>321</v>
      </c>
      <c r="D85" s="21">
        <v>32.76</v>
      </c>
      <c r="E85" s="21" t="s">
        <v>39</v>
      </c>
      <c r="F85" s="57">
        <v>20.227500000000003</v>
      </c>
      <c r="G85" s="57">
        <f t="shared" si="25"/>
        <v>662.65290000000005</v>
      </c>
      <c r="H85" s="57">
        <v>43.5</v>
      </c>
      <c r="I85" s="57">
        <f t="shared" si="26"/>
        <v>1425.06</v>
      </c>
      <c r="J85" s="57">
        <v>0</v>
      </c>
      <c r="K85" s="57">
        <f t="shared" si="27"/>
        <v>0</v>
      </c>
      <c r="L85" s="103">
        <f t="shared" si="28"/>
        <v>2087.7129</v>
      </c>
      <c r="M85" s="109"/>
    </row>
    <row r="86" spans="1:13" x14ac:dyDescent="0.3">
      <c r="A86" s="119">
        <f t="shared" si="24"/>
        <v>60</v>
      </c>
      <c r="B86" s="168"/>
      <c r="C86" s="178" t="s">
        <v>311</v>
      </c>
      <c r="D86" s="21">
        <f>ROUND(D85/0.0741,0)</f>
        <v>442</v>
      </c>
      <c r="E86" s="21" t="s">
        <v>30</v>
      </c>
      <c r="F86" s="57">
        <v>0</v>
      </c>
      <c r="G86" s="57">
        <f t="shared" si="25"/>
        <v>0</v>
      </c>
      <c r="H86" s="57">
        <v>0</v>
      </c>
      <c r="I86" s="57">
        <f t="shared" si="26"/>
        <v>0</v>
      </c>
      <c r="J86" s="57">
        <v>0</v>
      </c>
      <c r="K86" s="57">
        <f t="shared" si="27"/>
        <v>0</v>
      </c>
      <c r="L86" s="103">
        <f t="shared" si="28"/>
        <v>0</v>
      </c>
      <c r="M86" s="109"/>
    </row>
    <row r="87" spans="1:13" x14ac:dyDescent="0.3">
      <c r="A87" s="119">
        <f t="shared" si="24"/>
        <v>61</v>
      </c>
      <c r="B87" s="168"/>
      <c r="C87" s="178" t="s">
        <v>309</v>
      </c>
      <c r="D87" s="21">
        <f>0.08*D85</f>
        <v>2.6208</v>
      </c>
      <c r="E87" s="21" t="s">
        <v>38</v>
      </c>
      <c r="F87" s="57">
        <v>36.502500000000005</v>
      </c>
      <c r="G87" s="57">
        <f t="shared" si="25"/>
        <v>95.665752000000012</v>
      </c>
      <c r="H87" s="57">
        <v>78.5</v>
      </c>
      <c r="I87" s="57">
        <f t="shared" si="26"/>
        <v>205.7328</v>
      </c>
      <c r="J87" s="57">
        <v>0</v>
      </c>
      <c r="K87" s="57">
        <f t="shared" si="27"/>
        <v>0</v>
      </c>
      <c r="L87" s="103">
        <f t="shared" si="28"/>
        <v>301.398552</v>
      </c>
      <c r="M87" s="109"/>
    </row>
    <row r="88" spans="1:13" ht="56" x14ac:dyDescent="0.3">
      <c r="A88" s="119">
        <f t="shared" si="24"/>
        <v>62</v>
      </c>
      <c r="B88" s="168"/>
      <c r="C88" s="37" t="s">
        <v>322</v>
      </c>
      <c r="D88" s="21">
        <v>25.128000000000004</v>
      </c>
      <c r="E88" s="21" t="s">
        <v>39</v>
      </c>
      <c r="F88" s="57">
        <v>20.227500000000003</v>
      </c>
      <c r="G88" s="57">
        <f t="shared" si="25"/>
        <v>508.27662000000015</v>
      </c>
      <c r="H88" s="57">
        <v>43.5</v>
      </c>
      <c r="I88" s="57">
        <f t="shared" si="26"/>
        <v>1093.0680000000002</v>
      </c>
      <c r="J88" s="57">
        <v>0</v>
      </c>
      <c r="K88" s="57">
        <f t="shared" si="27"/>
        <v>0</v>
      </c>
      <c r="L88" s="103">
        <f t="shared" si="28"/>
        <v>1601.3446200000003</v>
      </c>
      <c r="M88" s="109"/>
    </row>
    <row r="89" spans="1:13" x14ac:dyDescent="0.3">
      <c r="A89" s="119">
        <f t="shared" si="24"/>
        <v>63</v>
      </c>
      <c r="B89" s="168"/>
      <c r="C89" s="178" t="s">
        <v>311</v>
      </c>
      <c r="D89" s="21">
        <f>ROUND(D88/0.0741,0)</f>
        <v>339</v>
      </c>
      <c r="E89" s="21" t="s">
        <v>30</v>
      </c>
      <c r="F89" s="57">
        <v>0</v>
      </c>
      <c r="G89" s="57">
        <f t="shared" si="25"/>
        <v>0</v>
      </c>
      <c r="H89" s="57">
        <v>0</v>
      </c>
      <c r="I89" s="57">
        <f t="shared" si="26"/>
        <v>0</v>
      </c>
      <c r="J89" s="57">
        <v>0</v>
      </c>
      <c r="K89" s="57">
        <f t="shared" si="27"/>
        <v>0</v>
      </c>
      <c r="L89" s="103">
        <f t="shared" si="28"/>
        <v>0</v>
      </c>
      <c r="M89" s="109"/>
    </row>
    <row r="90" spans="1:13" x14ac:dyDescent="0.3">
      <c r="A90" s="119">
        <f t="shared" si="24"/>
        <v>64</v>
      </c>
      <c r="B90" s="168"/>
      <c r="C90" s="178" t="s">
        <v>309</v>
      </c>
      <c r="D90" s="21">
        <f>0.08*D88</f>
        <v>2.0102400000000005</v>
      </c>
      <c r="E90" s="21" t="s">
        <v>38</v>
      </c>
      <c r="F90" s="57">
        <v>36.502500000000005</v>
      </c>
      <c r="G90" s="57">
        <f t="shared" si="25"/>
        <v>73.378785600000029</v>
      </c>
      <c r="H90" s="57">
        <v>78.5</v>
      </c>
      <c r="I90" s="57">
        <f t="shared" si="26"/>
        <v>157.80384000000004</v>
      </c>
      <c r="J90" s="57">
        <v>0</v>
      </c>
      <c r="K90" s="57">
        <f t="shared" si="27"/>
        <v>0</v>
      </c>
      <c r="L90" s="103">
        <f t="shared" si="28"/>
        <v>231.18262560000005</v>
      </c>
      <c r="M90" s="109"/>
    </row>
    <row r="91" spans="1:13" ht="56" x14ac:dyDescent="0.3">
      <c r="A91" s="119">
        <f t="shared" si="24"/>
        <v>65</v>
      </c>
      <c r="B91" s="168"/>
      <c r="C91" s="37" t="s">
        <v>323</v>
      </c>
      <c r="D91" s="21">
        <v>39.54</v>
      </c>
      <c r="E91" s="21" t="s">
        <v>39</v>
      </c>
      <c r="F91" s="57">
        <v>20.227500000000003</v>
      </c>
      <c r="G91" s="57">
        <f t="shared" si="25"/>
        <v>799.7953500000001</v>
      </c>
      <c r="H91" s="57">
        <v>43.5</v>
      </c>
      <c r="I91" s="57">
        <f t="shared" si="26"/>
        <v>1719.99</v>
      </c>
      <c r="J91" s="57">
        <v>0</v>
      </c>
      <c r="K91" s="57">
        <f t="shared" si="27"/>
        <v>0</v>
      </c>
      <c r="L91" s="103">
        <f t="shared" si="28"/>
        <v>2519.7853500000001</v>
      </c>
      <c r="M91" s="109"/>
    </row>
    <row r="92" spans="1:13" x14ac:dyDescent="0.3">
      <c r="A92" s="119">
        <f t="shared" si="24"/>
        <v>66</v>
      </c>
      <c r="B92" s="168"/>
      <c r="C92" s="178" t="s">
        <v>311</v>
      </c>
      <c r="D92" s="21">
        <f>ROUND(D91/0.0741,0)</f>
        <v>534</v>
      </c>
      <c r="E92" s="21" t="s">
        <v>30</v>
      </c>
      <c r="F92" s="57">
        <v>0</v>
      </c>
      <c r="G92" s="57">
        <f t="shared" si="25"/>
        <v>0</v>
      </c>
      <c r="H92" s="57">
        <v>0</v>
      </c>
      <c r="I92" s="57">
        <f t="shared" si="26"/>
        <v>0</v>
      </c>
      <c r="J92" s="57">
        <v>0</v>
      </c>
      <c r="K92" s="57">
        <f t="shared" si="27"/>
        <v>0</v>
      </c>
      <c r="L92" s="103">
        <f t="shared" si="28"/>
        <v>0</v>
      </c>
      <c r="M92" s="109"/>
    </row>
    <row r="93" spans="1:13" x14ac:dyDescent="0.3">
      <c r="A93" s="119">
        <f t="shared" si="24"/>
        <v>67</v>
      </c>
      <c r="B93" s="168"/>
      <c r="C93" s="178" t="s">
        <v>309</v>
      </c>
      <c r="D93" s="21">
        <f>0.08*D91</f>
        <v>3.1631999999999998</v>
      </c>
      <c r="E93" s="21" t="s">
        <v>38</v>
      </c>
      <c r="F93" s="57">
        <v>36.502500000000005</v>
      </c>
      <c r="G93" s="57">
        <f t="shared" si="25"/>
        <v>115.464708</v>
      </c>
      <c r="H93" s="57">
        <v>78.5</v>
      </c>
      <c r="I93" s="57">
        <f t="shared" si="26"/>
        <v>248.31119999999999</v>
      </c>
      <c r="J93" s="57">
        <v>0</v>
      </c>
      <c r="K93" s="57">
        <f t="shared" si="27"/>
        <v>0</v>
      </c>
      <c r="L93" s="103">
        <f t="shared" si="28"/>
        <v>363.77590799999996</v>
      </c>
      <c r="M93" s="109"/>
    </row>
    <row r="94" spans="1:13" ht="18" customHeight="1" x14ac:dyDescent="0.3">
      <c r="A94" s="119" t="str">
        <f t="shared" si="24"/>
        <v/>
      </c>
      <c r="B94" s="168"/>
      <c r="C94" s="49" t="s">
        <v>324</v>
      </c>
      <c r="D94" s="21"/>
      <c r="E94" s="21"/>
      <c r="F94" s="57"/>
      <c r="G94" s="57"/>
      <c r="H94" s="57"/>
      <c r="I94" s="57"/>
      <c r="J94" s="57"/>
      <c r="K94" s="57"/>
      <c r="L94" s="103"/>
      <c r="M94" s="109"/>
    </row>
    <row r="95" spans="1:13" ht="42" x14ac:dyDescent="0.3">
      <c r="A95" s="119">
        <f t="shared" si="24"/>
        <v>68</v>
      </c>
      <c r="B95" s="168"/>
      <c r="C95" s="37" t="s">
        <v>325</v>
      </c>
      <c r="D95" s="21">
        <v>3.5939999999999999</v>
      </c>
      <c r="E95" s="21" t="s">
        <v>39</v>
      </c>
      <c r="F95" s="57">
        <v>19.762499999999999</v>
      </c>
      <c r="G95" s="57">
        <f t="shared" si="25"/>
        <v>71.026424999999989</v>
      </c>
      <c r="H95" s="57">
        <v>42.5</v>
      </c>
      <c r="I95" s="57">
        <f t="shared" si="26"/>
        <v>152.745</v>
      </c>
      <c r="J95" s="57">
        <v>0</v>
      </c>
      <c r="K95" s="57">
        <f t="shared" si="27"/>
        <v>0</v>
      </c>
      <c r="L95" s="103">
        <f t="shared" si="28"/>
        <v>223.77142499999999</v>
      </c>
      <c r="M95" s="109"/>
    </row>
    <row r="96" spans="1:13" x14ac:dyDescent="0.3">
      <c r="A96" s="119">
        <f t="shared" si="24"/>
        <v>69</v>
      </c>
      <c r="B96" s="168"/>
      <c r="C96" s="178" t="s">
        <v>311</v>
      </c>
      <c r="D96" s="21">
        <f>ROUND(D95/0.0741,0)</f>
        <v>49</v>
      </c>
      <c r="E96" s="21" t="s">
        <v>30</v>
      </c>
      <c r="F96" s="57">
        <v>0</v>
      </c>
      <c r="G96" s="57">
        <f t="shared" si="25"/>
        <v>0</v>
      </c>
      <c r="H96" s="57">
        <v>0</v>
      </c>
      <c r="I96" s="57">
        <f t="shared" si="26"/>
        <v>0</v>
      </c>
      <c r="J96" s="57">
        <v>0</v>
      </c>
      <c r="K96" s="57">
        <f t="shared" si="27"/>
        <v>0</v>
      </c>
      <c r="L96" s="103">
        <f t="shared" si="28"/>
        <v>0</v>
      </c>
      <c r="M96" s="109"/>
    </row>
    <row r="97" spans="1:13" x14ac:dyDescent="0.3">
      <c r="A97" s="119">
        <f t="shared" si="24"/>
        <v>70</v>
      </c>
      <c r="B97" s="168"/>
      <c r="C97" s="178" t="s">
        <v>309</v>
      </c>
      <c r="D97" s="21">
        <f>0.08*D95</f>
        <v>0.28752</v>
      </c>
      <c r="E97" s="21" t="s">
        <v>38</v>
      </c>
      <c r="F97" s="57">
        <v>36.502500000000005</v>
      </c>
      <c r="G97" s="57">
        <f t="shared" si="25"/>
        <v>10.495198800000001</v>
      </c>
      <c r="H97" s="57">
        <v>78.5</v>
      </c>
      <c r="I97" s="57">
        <f t="shared" si="26"/>
        <v>22.570319999999999</v>
      </c>
      <c r="J97" s="57">
        <v>0</v>
      </c>
      <c r="K97" s="57">
        <f t="shared" si="27"/>
        <v>0</v>
      </c>
      <c r="L97" s="103">
        <f t="shared" si="28"/>
        <v>33.0655188</v>
      </c>
      <c r="M97" s="109"/>
    </row>
    <row r="98" spans="1:13" ht="18" customHeight="1" x14ac:dyDescent="0.3">
      <c r="A98" s="119" t="str">
        <f t="shared" si="24"/>
        <v/>
      </c>
      <c r="B98" s="168"/>
      <c r="C98" s="49" t="s">
        <v>326</v>
      </c>
      <c r="D98" s="21"/>
      <c r="E98" s="21"/>
      <c r="F98" s="57"/>
      <c r="G98" s="57"/>
      <c r="H98" s="57"/>
      <c r="I98" s="57"/>
      <c r="J98" s="57"/>
      <c r="K98" s="57"/>
      <c r="L98" s="103"/>
      <c r="M98" s="109"/>
    </row>
    <row r="99" spans="1:13" ht="28" x14ac:dyDescent="0.3">
      <c r="A99" s="119">
        <f t="shared" si="24"/>
        <v>71</v>
      </c>
      <c r="B99" s="168"/>
      <c r="C99" s="37" t="s">
        <v>327</v>
      </c>
      <c r="D99" s="21">
        <v>132</v>
      </c>
      <c r="E99" s="21" t="s">
        <v>40</v>
      </c>
      <c r="F99" s="57">
        <v>21.622500000000002</v>
      </c>
      <c r="G99" s="57">
        <f t="shared" ref="G99:G102" si="29">D99*F99</f>
        <v>2854.17</v>
      </c>
      <c r="H99" s="57">
        <v>46.5</v>
      </c>
      <c r="I99" s="57">
        <f t="shared" ref="I99:I102" si="30">D99*H99</f>
        <v>6138</v>
      </c>
      <c r="J99" s="57">
        <v>0</v>
      </c>
      <c r="K99" s="57">
        <f t="shared" ref="K99:K102" si="31">D99*J99</f>
        <v>0</v>
      </c>
      <c r="L99" s="103">
        <f t="shared" ref="L99:L102" si="32">IF(D99="","",(G99+I99+K99))</f>
        <v>8992.17</v>
      </c>
      <c r="M99" s="109"/>
    </row>
    <row r="100" spans="1:13" x14ac:dyDescent="0.3">
      <c r="A100" s="119">
        <f t="shared" si="24"/>
        <v>72</v>
      </c>
      <c r="B100" s="168"/>
      <c r="C100" s="178" t="s">
        <v>311</v>
      </c>
      <c r="D100" s="21">
        <f>ROUNDUP(132*0.4/ (0.19*0.39),0)</f>
        <v>713</v>
      </c>
      <c r="E100" s="21" t="s">
        <v>30</v>
      </c>
      <c r="F100" s="57">
        <v>0</v>
      </c>
      <c r="G100" s="57">
        <f t="shared" si="29"/>
        <v>0</v>
      </c>
      <c r="H100" s="57">
        <v>0</v>
      </c>
      <c r="I100" s="57">
        <f t="shared" si="30"/>
        <v>0</v>
      </c>
      <c r="J100" s="57">
        <v>0</v>
      </c>
      <c r="K100" s="57">
        <f t="shared" si="31"/>
        <v>0</v>
      </c>
      <c r="L100" s="103">
        <f t="shared" si="32"/>
        <v>0</v>
      </c>
      <c r="M100" s="109"/>
    </row>
    <row r="101" spans="1:13" x14ac:dyDescent="0.3">
      <c r="A101" s="119">
        <f t="shared" si="24"/>
        <v>73</v>
      </c>
      <c r="B101" s="168"/>
      <c r="C101" s="178" t="s">
        <v>309</v>
      </c>
      <c r="D101" s="21">
        <f>0.08*52.8</f>
        <v>4.2240000000000002</v>
      </c>
      <c r="E101" s="21" t="s">
        <v>38</v>
      </c>
      <c r="F101" s="57">
        <v>36.502500000000005</v>
      </c>
      <c r="G101" s="57">
        <f t="shared" si="29"/>
        <v>154.18656000000001</v>
      </c>
      <c r="H101" s="57">
        <v>78.5</v>
      </c>
      <c r="I101" s="57">
        <f t="shared" si="30"/>
        <v>331.584</v>
      </c>
      <c r="J101" s="57">
        <v>0</v>
      </c>
      <c r="K101" s="57">
        <f t="shared" si="31"/>
        <v>0</v>
      </c>
      <c r="L101" s="103">
        <f t="shared" si="32"/>
        <v>485.77056000000005</v>
      </c>
      <c r="M101" s="109"/>
    </row>
    <row r="102" spans="1:13" ht="28" x14ac:dyDescent="0.3">
      <c r="A102" s="119">
        <f t="shared" si="24"/>
        <v>74</v>
      </c>
      <c r="B102" s="168"/>
      <c r="C102" s="37" t="s">
        <v>328</v>
      </c>
      <c r="D102" s="21">
        <f>8.2*5</f>
        <v>41</v>
      </c>
      <c r="E102" s="21" t="s">
        <v>108</v>
      </c>
      <c r="F102" s="57">
        <v>3.4875000000000003</v>
      </c>
      <c r="G102" s="57">
        <f t="shared" si="29"/>
        <v>142.98750000000001</v>
      </c>
      <c r="H102" s="57">
        <v>7.5</v>
      </c>
      <c r="I102" s="57">
        <f t="shared" si="30"/>
        <v>307.5</v>
      </c>
      <c r="J102" s="57">
        <v>0</v>
      </c>
      <c r="K102" s="57">
        <f t="shared" si="31"/>
        <v>0</v>
      </c>
      <c r="L102" s="103">
        <f t="shared" si="32"/>
        <v>450.48750000000001</v>
      </c>
      <c r="M102" s="109"/>
    </row>
    <row r="103" spans="1:13" ht="18" customHeight="1" x14ac:dyDescent="0.3">
      <c r="A103" s="119" t="str">
        <f t="shared" si="24"/>
        <v/>
      </c>
      <c r="B103" s="168"/>
      <c r="C103" s="49" t="s">
        <v>329</v>
      </c>
      <c r="D103" s="21"/>
      <c r="E103" s="21"/>
      <c r="F103" s="57"/>
      <c r="G103" s="57"/>
      <c r="H103" s="57"/>
      <c r="I103" s="57"/>
      <c r="J103" s="57"/>
      <c r="K103" s="57"/>
      <c r="L103" s="103"/>
      <c r="M103" s="109"/>
    </row>
    <row r="104" spans="1:13" ht="28" x14ac:dyDescent="0.3">
      <c r="A104" s="119">
        <f t="shared" si="24"/>
        <v>75</v>
      </c>
      <c r="B104" s="168"/>
      <c r="C104" s="37" t="s">
        <v>330</v>
      </c>
      <c r="D104" s="21">
        <f>358.79+258</f>
        <v>616.79</v>
      </c>
      <c r="E104" s="21" t="s">
        <v>40</v>
      </c>
      <c r="F104" s="57">
        <v>20.227500000000003</v>
      </c>
      <c r="G104" s="57">
        <f t="shared" si="25"/>
        <v>12476.119725</v>
      </c>
      <c r="H104" s="57">
        <v>43.5</v>
      </c>
      <c r="I104" s="57">
        <f t="shared" si="26"/>
        <v>26830.364999999998</v>
      </c>
      <c r="J104" s="57">
        <v>0</v>
      </c>
      <c r="K104" s="57">
        <f t="shared" si="27"/>
        <v>0</v>
      </c>
      <c r="L104" s="103">
        <f t="shared" si="28"/>
        <v>39306.484725000002</v>
      </c>
      <c r="M104" s="109"/>
    </row>
    <row r="105" spans="1:13" x14ac:dyDescent="0.3">
      <c r="A105" s="119">
        <f t="shared" si="24"/>
        <v>76</v>
      </c>
      <c r="B105" s="168"/>
      <c r="C105" s="178" t="s">
        <v>308</v>
      </c>
      <c r="D105" s="21">
        <f>ROUND(D104/0.39,0)</f>
        <v>1582</v>
      </c>
      <c r="E105" s="21" t="s">
        <v>30</v>
      </c>
      <c r="F105" s="57">
        <v>0</v>
      </c>
      <c r="G105" s="57">
        <f t="shared" si="25"/>
        <v>0</v>
      </c>
      <c r="H105" s="57">
        <v>0</v>
      </c>
      <c r="I105" s="57">
        <f t="shared" si="26"/>
        <v>0</v>
      </c>
      <c r="J105" s="57">
        <v>0</v>
      </c>
      <c r="K105" s="57">
        <f t="shared" si="27"/>
        <v>0</v>
      </c>
      <c r="L105" s="103">
        <f t="shared" si="28"/>
        <v>0</v>
      </c>
      <c r="M105" s="109"/>
    </row>
    <row r="106" spans="1:13" x14ac:dyDescent="0.3">
      <c r="A106" s="119">
        <f t="shared" si="24"/>
        <v>77</v>
      </c>
      <c r="B106" s="168"/>
      <c r="C106" s="178" t="s">
        <v>309</v>
      </c>
      <c r="D106" s="21">
        <f>0.08*117.04</f>
        <v>9.3632000000000009</v>
      </c>
      <c r="E106" s="21" t="s">
        <v>38</v>
      </c>
      <c r="F106" s="57">
        <v>36.502500000000005</v>
      </c>
      <c r="G106" s="57">
        <f t="shared" si="25"/>
        <v>341.78020800000007</v>
      </c>
      <c r="H106" s="57">
        <v>78.5</v>
      </c>
      <c r="I106" s="57">
        <f t="shared" si="26"/>
        <v>735.01120000000003</v>
      </c>
      <c r="J106" s="57">
        <v>0</v>
      </c>
      <c r="K106" s="57">
        <f t="shared" si="27"/>
        <v>0</v>
      </c>
      <c r="L106" s="103">
        <f t="shared" si="28"/>
        <v>1076.791408</v>
      </c>
      <c r="M106" s="109"/>
    </row>
    <row r="107" spans="1:13" ht="18" customHeight="1" x14ac:dyDescent="0.3">
      <c r="A107" s="119" t="str">
        <f t="shared" si="24"/>
        <v/>
      </c>
      <c r="B107" s="168"/>
      <c r="C107" s="49" t="s">
        <v>331</v>
      </c>
      <c r="D107" s="21"/>
      <c r="E107" s="21"/>
      <c r="F107" s="57"/>
      <c r="G107" s="57"/>
      <c r="H107" s="57"/>
      <c r="I107" s="57"/>
      <c r="J107" s="57"/>
      <c r="K107" s="57"/>
      <c r="L107" s="103"/>
      <c r="M107" s="109"/>
    </row>
    <row r="108" spans="1:13" ht="28" x14ac:dyDescent="0.3">
      <c r="A108" s="119">
        <f t="shared" si="24"/>
        <v>78</v>
      </c>
      <c r="B108" s="168"/>
      <c r="C108" s="37" t="s">
        <v>332</v>
      </c>
      <c r="D108" s="21">
        <v>22</v>
      </c>
      <c r="E108" s="21" t="s">
        <v>39</v>
      </c>
      <c r="F108" s="57">
        <v>17.4375</v>
      </c>
      <c r="G108" s="57">
        <f t="shared" ref="G108:G109" si="33">D108*F108</f>
        <v>383.625</v>
      </c>
      <c r="H108" s="57">
        <v>37.5</v>
      </c>
      <c r="I108" s="57">
        <f t="shared" ref="I108:I109" si="34">D108*H108</f>
        <v>825</v>
      </c>
      <c r="J108" s="57">
        <v>0</v>
      </c>
      <c r="K108" s="57">
        <f t="shared" ref="K108:K109" si="35">D108*J108</f>
        <v>0</v>
      </c>
      <c r="L108" s="103">
        <f t="shared" ref="L108:L109" si="36">IF(D108="","",(G108+I108+K108))</f>
        <v>1208.625</v>
      </c>
      <c r="M108" s="109"/>
    </row>
    <row r="109" spans="1:13" x14ac:dyDescent="0.3">
      <c r="A109" s="119">
        <f t="shared" si="24"/>
        <v>79</v>
      </c>
      <c r="B109" s="169"/>
      <c r="C109" s="37" t="s">
        <v>333</v>
      </c>
      <c r="D109" s="21">
        <f>ROUNDUP(D108/0.03096,0)</f>
        <v>711</v>
      </c>
      <c r="E109" s="21" t="s">
        <v>30</v>
      </c>
      <c r="F109" s="57">
        <v>0</v>
      </c>
      <c r="G109" s="57">
        <f t="shared" si="33"/>
        <v>0</v>
      </c>
      <c r="H109" s="57">
        <v>0</v>
      </c>
      <c r="I109" s="57">
        <f t="shared" si="34"/>
        <v>0</v>
      </c>
      <c r="J109" s="57">
        <v>0</v>
      </c>
      <c r="K109" s="57">
        <f t="shared" si="35"/>
        <v>0</v>
      </c>
      <c r="L109" s="103">
        <f t="shared" si="36"/>
        <v>0</v>
      </c>
      <c r="M109" s="109"/>
    </row>
    <row r="110" spans="1:13" ht="18" customHeight="1" x14ac:dyDescent="0.3">
      <c r="A110" s="68" t="str">
        <f>IF(E110=0,"",1+MAX(#REF!))</f>
        <v/>
      </c>
      <c r="B110" s="110"/>
      <c r="C110" s="111"/>
      <c r="D110" s="112"/>
      <c r="E110" s="112"/>
      <c r="F110" s="112"/>
      <c r="G110" s="112"/>
      <c r="H110" s="112"/>
      <c r="I110" s="112"/>
      <c r="J110" s="112"/>
      <c r="K110" s="112" t="s">
        <v>11</v>
      </c>
      <c r="L110" s="82">
        <f>SUM(L50:L109)</f>
        <v>158074.85978369997</v>
      </c>
      <c r="M110" s="113"/>
    </row>
    <row r="111" spans="1:13" ht="18" customHeight="1" x14ac:dyDescent="0.3">
      <c r="A111" s="35"/>
      <c r="B111" s="84"/>
      <c r="C111" s="84"/>
      <c r="D111" s="84"/>
      <c r="E111" s="84"/>
      <c r="F111" s="121"/>
      <c r="G111" s="84"/>
      <c r="H111" s="84"/>
      <c r="I111" s="84"/>
      <c r="J111" s="84"/>
      <c r="K111" s="84"/>
      <c r="L111" s="84"/>
      <c r="M111" s="122"/>
    </row>
    <row r="112" spans="1:13" s="3" customFormat="1" ht="18" customHeight="1" x14ac:dyDescent="0.3">
      <c r="A112" s="118" t="str">
        <f>IF(E112=0,"",1+MAX(A48:A49))</f>
        <v/>
      </c>
      <c r="B112" s="166" t="s">
        <v>69</v>
      </c>
      <c r="C112" s="166"/>
      <c r="D112" s="166"/>
      <c r="E112" s="166"/>
      <c r="F112" s="166"/>
      <c r="G112" s="166"/>
      <c r="H112" s="166"/>
      <c r="I112" s="166"/>
      <c r="J112" s="166"/>
      <c r="K112" s="166"/>
      <c r="L112" s="104"/>
      <c r="M112" s="107"/>
    </row>
    <row r="113" spans="1:13" s="3" customFormat="1" x14ac:dyDescent="0.3">
      <c r="A113" s="119" t="str">
        <f>IF(E113=0,"",1+MAX(A48:A112))</f>
        <v/>
      </c>
      <c r="B113" s="167" t="s">
        <v>209</v>
      </c>
      <c r="C113" s="49" t="s">
        <v>104</v>
      </c>
      <c r="D113" s="21"/>
      <c r="E113" s="21"/>
      <c r="F113" s="56"/>
      <c r="G113" s="57"/>
      <c r="H113" s="57"/>
      <c r="I113" s="57"/>
      <c r="J113" s="57"/>
      <c r="K113" s="57"/>
      <c r="L113" s="103"/>
      <c r="M113" s="109"/>
    </row>
    <row r="114" spans="1:13" x14ac:dyDescent="0.3">
      <c r="A114" s="119">
        <f>IF(E114=0,"",1+MAX(A46:A113))</f>
        <v>80</v>
      </c>
      <c r="B114" s="168"/>
      <c r="C114" s="37" t="s">
        <v>107</v>
      </c>
      <c r="D114" s="21">
        <f>13.2*45</f>
        <v>594</v>
      </c>
      <c r="E114" s="21" t="s">
        <v>108</v>
      </c>
      <c r="F114" s="57">
        <v>74.680000000000007</v>
      </c>
      <c r="G114" s="57">
        <f t="shared" ref="G114" si="37">D114*F114</f>
        <v>44359.920000000006</v>
      </c>
      <c r="H114" s="57">
        <v>129.54</v>
      </c>
      <c r="I114" s="57">
        <f t="shared" ref="I114" si="38">D114*H114</f>
        <v>76946.759999999995</v>
      </c>
      <c r="J114" s="57">
        <v>0</v>
      </c>
      <c r="K114" s="57">
        <f t="shared" ref="K114" si="39">D114*J114</f>
        <v>0</v>
      </c>
      <c r="L114" s="103">
        <f t="shared" ref="L114" si="40">IF(D114="","",(G114+I114+K114))</f>
        <v>121306.68</v>
      </c>
      <c r="M114" s="109"/>
    </row>
    <row r="115" spans="1:13" x14ac:dyDescent="0.3">
      <c r="A115" s="119">
        <f>IF(E115=0,"",1+MAX(A47:A114))</f>
        <v>81</v>
      </c>
      <c r="B115" s="168"/>
      <c r="C115" s="37" t="s">
        <v>109</v>
      </c>
      <c r="D115" s="21">
        <f>13.2*23.4</f>
        <v>308.87999999999994</v>
      </c>
      <c r="E115" s="21" t="s">
        <v>108</v>
      </c>
      <c r="F115" s="57">
        <v>74.680000000000007</v>
      </c>
      <c r="G115" s="57">
        <f t="shared" ref="G115" si="41">D115*F115</f>
        <v>23067.158399999997</v>
      </c>
      <c r="H115" s="57">
        <v>129.54</v>
      </c>
      <c r="I115" s="57">
        <f t="shared" ref="I115" si="42">D115*H115</f>
        <v>40012.31519999999</v>
      </c>
      <c r="J115" s="57">
        <v>0</v>
      </c>
      <c r="K115" s="57">
        <f t="shared" ref="K115" si="43">D115*J115</f>
        <v>0</v>
      </c>
      <c r="L115" s="103">
        <f t="shared" ref="L115" si="44">IF(D115="","",(G115+I115+K115))</f>
        <v>63079.473599999983</v>
      </c>
      <c r="M115" s="109"/>
    </row>
    <row r="116" spans="1:13" s="3" customFormat="1" x14ac:dyDescent="0.3">
      <c r="A116" s="119" t="str">
        <f>IF(E116=0,"",1+MAX(A48:A115))</f>
        <v/>
      </c>
      <c r="B116" s="168"/>
      <c r="C116" s="49" t="s">
        <v>110</v>
      </c>
      <c r="D116" s="21"/>
      <c r="E116" s="21"/>
      <c r="F116" s="57"/>
      <c r="G116" s="57"/>
      <c r="H116" s="57"/>
      <c r="I116" s="57"/>
      <c r="J116" s="57"/>
      <c r="K116" s="57"/>
      <c r="L116" s="103"/>
      <c r="M116" s="109"/>
    </row>
    <row r="117" spans="1:13" x14ac:dyDescent="0.3">
      <c r="A117" s="119">
        <f>IF(E117=0,"",1+MAX(A49:A116))</f>
        <v>82</v>
      </c>
      <c r="B117" s="168"/>
      <c r="C117" s="37" t="s">
        <v>111</v>
      </c>
      <c r="D117" s="21">
        <f>9.3*19</f>
        <v>176.70000000000002</v>
      </c>
      <c r="E117" s="21" t="s">
        <v>108</v>
      </c>
      <c r="F117" s="57">
        <v>14.66</v>
      </c>
      <c r="G117" s="57">
        <f t="shared" ref="G117:G118" si="45">D117*F117</f>
        <v>2590.4220000000005</v>
      </c>
      <c r="H117" s="57">
        <v>10.25</v>
      </c>
      <c r="I117" s="57">
        <f t="shared" ref="I117:I118" si="46">D117*H117</f>
        <v>1811.1750000000002</v>
      </c>
      <c r="J117" s="57">
        <v>0</v>
      </c>
      <c r="K117" s="57">
        <f t="shared" ref="K117:K118" si="47">D117*J117</f>
        <v>0</v>
      </c>
      <c r="L117" s="103">
        <f t="shared" ref="L117:L118" si="48">IF(D117="","",(G117+I117+K117))</f>
        <v>4401.5970000000007</v>
      </c>
      <c r="M117" s="109"/>
    </row>
    <row r="118" spans="1:13" x14ac:dyDescent="0.3">
      <c r="A118" s="119">
        <f t="shared" ref="A118:A128" si="49">IF(E118=0,"",1+MAX(A112:A117))</f>
        <v>83</v>
      </c>
      <c r="B118" s="168"/>
      <c r="C118" s="37" t="s">
        <v>111</v>
      </c>
      <c r="D118" s="21">
        <f>9.3*19</f>
        <v>176.70000000000002</v>
      </c>
      <c r="E118" s="21" t="s">
        <v>108</v>
      </c>
      <c r="F118" s="57">
        <v>14.66</v>
      </c>
      <c r="G118" s="57">
        <f t="shared" si="45"/>
        <v>2590.4220000000005</v>
      </c>
      <c r="H118" s="57">
        <v>10.25</v>
      </c>
      <c r="I118" s="57">
        <f t="shared" si="46"/>
        <v>1811.1750000000002</v>
      </c>
      <c r="J118" s="57">
        <v>0</v>
      </c>
      <c r="K118" s="57">
        <f t="shared" si="47"/>
        <v>0</v>
      </c>
      <c r="L118" s="103">
        <f t="shared" si="48"/>
        <v>4401.5970000000007</v>
      </c>
      <c r="M118" s="109"/>
    </row>
    <row r="119" spans="1:13" s="3" customFormat="1" x14ac:dyDescent="0.3">
      <c r="A119" s="119" t="str">
        <f t="shared" si="49"/>
        <v/>
      </c>
      <c r="B119" s="168"/>
      <c r="C119" s="49" t="s">
        <v>199</v>
      </c>
      <c r="D119" s="21"/>
      <c r="E119" s="21"/>
      <c r="F119" s="56"/>
      <c r="G119" s="57"/>
      <c r="H119" s="57"/>
      <c r="I119" s="57"/>
      <c r="J119" s="57"/>
      <c r="K119" s="57"/>
      <c r="L119" s="103"/>
      <c r="M119" s="109"/>
    </row>
    <row r="120" spans="1:13" s="3" customFormat="1" x14ac:dyDescent="0.3">
      <c r="A120" s="119">
        <f t="shared" si="49"/>
        <v>84</v>
      </c>
      <c r="B120" s="168"/>
      <c r="C120" s="37" t="s">
        <v>200</v>
      </c>
      <c r="D120" s="21">
        <v>3</v>
      </c>
      <c r="E120" s="21" t="s">
        <v>30</v>
      </c>
      <c r="F120" s="57">
        <v>24.35</v>
      </c>
      <c r="G120" s="57">
        <f t="shared" ref="G120:G128" si="50">D120*F120</f>
        <v>73.050000000000011</v>
      </c>
      <c r="H120" s="57">
        <v>135</v>
      </c>
      <c r="I120" s="57">
        <f t="shared" ref="I120:I128" si="51">D120*H120</f>
        <v>405</v>
      </c>
      <c r="J120" s="57">
        <v>13.25</v>
      </c>
      <c r="K120" s="57">
        <f t="shared" ref="K120:K128" si="52">D120*J120</f>
        <v>39.75</v>
      </c>
      <c r="L120" s="103">
        <f t="shared" ref="L120:L128" si="53">IF(D120="","",(G120+I120+K120))</f>
        <v>517.79999999999995</v>
      </c>
      <c r="M120" s="109"/>
    </row>
    <row r="121" spans="1:13" s="3" customFormat="1" x14ac:dyDescent="0.3">
      <c r="A121" s="119">
        <f t="shared" si="49"/>
        <v>85</v>
      </c>
      <c r="B121" s="168"/>
      <c r="C121" s="37" t="s">
        <v>201</v>
      </c>
      <c r="D121" s="21">
        <v>3</v>
      </c>
      <c r="E121" s="21" t="s">
        <v>30</v>
      </c>
      <c r="F121" s="57">
        <v>24.35</v>
      </c>
      <c r="G121" s="57">
        <f t="shared" ref="G121" si="54">D121*F121</f>
        <v>73.050000000000011</v>
      </c>
      <c r="H121" s="57">
        <v>135</v>
      </c>
      <c r="I121" s="57">
        <f t="shared" ref="I121" si="55">D121*H121</f>
        <v>405</v>
      </c>
      <c r="J121" s="57">
        <v>13.25</v>
      </c>
      <c r="K121" s="57">
        <f t="shared" ref="K121" si="56">D121*J121</f>
        <v>39.75</v>
      </c>
      <c r="L121" s="103">
        <f t="shared" ref="L121" si="57">IF(D121="","",(G121+I121+K121))</f>
        <v>517.79999999999995</v>
      </c>
      <c r="M121" s="109"/>
    </row>
    <row r="122" spans="1:13" s="3" customFormat="1" x14ac:dyDescent="0.3">
      <c r="A122" s="119" t="str">
        <f t="shared" si="49"/>
        <v/>
      </c>
      <c r="B122" s="168"/>
      <c r="C122" s="49" t="s">
        <v>202</v>
      </c>
      <c r="D122" s="21"/>
      <c r="E122" s="21"/>
      <c r="F122" s="57"/>
      <c r="G122" s="57"/>
      <c r="H122" s="57"/>
      <c r="I122" s="57"/>
      <c r="J122" s="57"/>
      <c r="K122" s="57"/>
      <c r="L122" s="103"/>
      <c r="M122" s="109"/>
    </row>
    <row r="123" spans="1:13" s="3" customFormat="1" x14ac:dyDescent="0.3">
      <c r="A123" s="119">
        <f t="shared" si="49"/>
        <v>86</v>
      </c>
      <c r="B123" s="168"/>
      <c r="C123" s="37" t="s">
        <v>203</v>
      </c>
      <c r="D123" s="21">
        <v>166.5</v>
      </c>
      <c r="E123" s="21" t="s">
        <v>108</v>
      </c>
      <c r="F123" s="57">
        <v>85.43</v>
      </c>
      <c r="G123" s="57">
        <f t="shared" si="50"/>
        <v>14224.095000000001</v>
      </c>
      <c r="H123" s="57">
        <v>143.21</v>
      </c>
      <c r="I123" s="57">
        <f t="shared" si="51"/>
        <v>23844.465</v>
      </c>
      <c r="J123" s="57">
        <v>0</v>
      </c>
      <c r="K123" s="57">
        <f t="shared" si="52"/>
        <v>0</v>
      </c>
      <c r="L123" s="103">
        <f t="shared" si="53"/>
        <v>38068.559999999998</v>
      </c>
      <c r="M123" s="109"/>
    </row>
    <row r="124" spans="1:13" s="3" customFormat="1" x14ac:dyDescent="0.3">
      <c r="A124" s="119" t="str">
        <f t="shared" si="49"/>
        <v/>
      </c>
      <c r="B124" s="168"/>
      <c r="C124" s="49" t="s">
        <v>204</v>
      </c>
      <c r="D124" s="21"/>
      <c r="E124" s="21"/>
      <c r="F124" s="57"/>
      <c r="G124" s="57"/>
      <c r="H124" s="57"/>
      <c r="I124" s="57"/>
      <c r="J124" s="57"/>
      <c r="K124" s="57"/>
      <c r="L124" s="103"/>
      <c r="M124" s="109"/>
    </row>
    <row r="125" spans="1:13" x14ac:dyDescent="0.3">
      <c r="A125" s="119">
        <f t="shared" si="49"/>
        <v>87</v>
      </c>
      <c r="B125" s="168"/>
      <c r="C125" s="37" t="s">
        <v>231</v>
      </c>
      <c r="D125" s="21">
        <v>4.99</v>
      </c>
      <c r="E125" s="21" t="s">
        <v>40</v>
      </c>
      <c r="F125" s="57">
        <v>22.12</v>
      </c>
      <c r="G125" s="57">
        <f t="shared" si="50"/>
        <v>110.37880000000001</v>
      </c>
      <c r="H125" s="57">
        <v>27.81</v>
      </c>
      <c r="I125" s="57">
        <f t="shared" si="51"/>
        <v>138.77189999999999</v>
      </c>
      <c r="J125" s="57">
        <v>0</v>
      </c>
      <c r="K125" s="57">
        <f t="shared" si="52"/>
        <v>0</v>
      </c>
      <c r="L125" s="103">
        <f t="shared" si="53"/>
        <v>249.1507</v>
      </c>
      <c r="M125" s="109"/>
    </row>
    <row r="126" spans="1:13" s="3" customFormat="1" ht="28" x14ac:dyDescent="0.3">
      <c r="A126" s="119">
        <f t="shared" si="49"/>
        <v>88</v>
      </c>
      <c r="B126" s="168"/>
      <c r="C126" s="37" t="s">
        <v>232</v>
      </c>
      <c r="D126" s="21">
        <v>13.74</v>
      </c>
      <c r="E126" s="21" t="s">
        <v>40</v>
      </c>
      <c r="F126" s="57">
        <v>18.32</v>
      </c>
      <c r="G126" s="57">
        <f t="shared" ref="G126" si="58">D126*F126</f>
        <v>251.71680000000001</v>
      </c>
      <c r="H126" s="57">
        <v>22.34</v>
      </c>
      <c r="I126" s="57">
        <f t="shared" ref="I126" si="59">D126*H126</f>
        <v>306.95159999999998</v>
      </c>
      <c r="J126" s="57">
        <v>0</v>
      </c>
      <c r="K126" s="57">
        <f t="shared" ref="K126" si="60">D126*J126</f>
        <v>0</v>
      </c>
      <c r="L126" s="103">
        <f t="shared" ref="L126" si="61">IF(D126="","",(G126+I126+K126))</f>
        <v>558.66840000000002</v>
      </c>
      <c r="M126" s="109"/>
    </row>
    <row r="127" spans="1:13" ht="28" x14ac:dyDescent="0.3">
      <c r="A127" s="119">
        <f t="shared" si="49"/>
        <v>89</v>
      </c>
      <c r="B127" s="168"/>
      <c r="C127" s="37" t="s">
        <v>233</v>
      </c>
      <c r="D127" s="21">
        <v>22.29</v>
      </c>
      <c r="E127" s="21" t="s">
        <v>40</v>
      </c>
      <c r="F127" s="57">
        <v>21.54</v>
      </c>
      <c r="G127" s="57">
        <f t="shared" si="50"/>
        <v>480.12659999999994</v>
      </c>
      <c r="H127" s="57">
        <v>28.73</v>
      </c>
      <c r="I127" s="57">
        <f t="shared" si="51"/>
        <v>640.39170000000001</v>
      </c>
      <c r="J127" s="57">
        <v>0</v>
      </c>
      <c r="K127" s="57">
        <f t="shared" si="52"/>
        <v>0</v>
      </c>
      <c r="L127" s="103">
        <f t="shared" si="53"/>
        <v>1120.5183</v>
      </c>
      <c r="M127" s="109"/>
    </row>
    <row r="128" spans="1:13" s="3" customFormat="1" ht="28" x14ac:dyDescent="0.3">
      <c r="A128" s="119">
        <f t="shared" si="49"/>
        <v>90</v>
      </c>
      <c r="B128" s="169"/>
      <c r="C128" s="37" t="s">
        <v>234</v>
      </c>
      <c r="D128" s="21">
        <v>3.55</v>
      </c>
      <c r="E128" s="21" t="s">
        <v>40</v>
      </c>
      <c r="F128" s="57">
        <v>18.32</v>
      </c>
      <c r="G128" s="57">
        <f t="shared" si="50"/>
        <v>65.036000000000001</v>
      </c>
      <c r="H128" s="57">
        <v>22.34</v>
      </c>
      <c r="I128" s="57">
        <f t="shared" si="51"/>
        <v>79.307000000000002</v>
      </c>
      <c r="J128" s="57">
        <v>0</v>
      </c>
      <c r="K128" s="57">
        <f t="shared" si="52"/>
        <v>0</v>
      </c>
      <c r="L128" s="103">
        <f t="shared" si="53"/>
        <v>144.34300000000002</v>
      </c>
      <c r="M128" s="109"/>
    </row>
    <row r="129" spans="1:13" s="3" customFormat="1" ht="18" customHeight="1" x14ac:dyDescent="0.3">
      <c r="A129" s="68" t="str">
        <f>IF(E129=0,"",1+MAX(A48:A128))</f>
        <v/>
      </c>
      <c r="B129" s="110"/>
      <c r="C129" s="111"/>
      <c r="D129" s="112"/>
      <c r="E129" s="112"/>
      <c r="F129" s="112"/>
      <c r="G129" s="112"/>
      <c r="H129" s="112"/>
      <c r="I129" s="112"/>
      <c r="J129" s="112"/>
      <c r="K129" s="112" t="s">
        <v>11</v>
      </c>
      <c r="L129" s="82">
        <f>SUM(L112:L128)</f>
        <v>234366.18799999994</v>
      </c>
      <c r="M129" s="113"/>
    </row>
    <row r="130" spans="1:13" ht="18" customHeight="1" x14ac:dyDescent="0.3">
      <c r="A130" s="35" t="str">
        <f>IF(E130=0,"",1+MAX(A48:A129))</f>
        <v/>
      </c>
      <c r="B130" s="84"/>
      <c r="C130" s="84"/>
      <c r="D130" s="84"/>
      <c r="E130" s="84"/>
      <c r="F130" s="121"/>
      <c r="G130" s="84"/>
      <c r="H130" s="84"/>
      <c r="I130" s="84"/>
      <c r="J130" s="84"/>
      <c r="K130" s="84"/>
      <c r="L130" s="84" t="s">
        <v>56</v>
      </c>
      <c r="M130" s="122"/>
    </row>
    <row r="131" spans="1:13" s="3" customFormat="1" ht="18" customHeight="1" x14ac:dyDescent="0.3">
      <c r="A131" s="118" t="str">
        <f>IF(E131=0,"",1+MAX(A49:A130))</f>
        <v/>
      </c>
      <c r="B131" s="166" t="s">
        <v>70</v>
      </c>
      <c r="C131" s="166"/>
      <c r="D131" s="166"/>
      <c r="E131" s="166"/>
      <c r="F131" s="166"/>
      <c r="G131" s="166"/>
      <c r="H131" s="166"/>
      <c r="I131" s="166"/>
      <c r="J131" s="166"/>
      <c r="K131" s="166"/>
      <c r="L131" s="104"/>
      <c r="M131" s="107"/>
    </row>
    <row r="132" spans="1:13" s="3" customFormat="1" x14ac:dyDescent="0.3">
      <c r="A132" s="119" t="str">
        <f>IF(E132=0,"",1+MAX(#REF!))</f>
        <v/>
      </c>
      <c r="B132" s="167" t="s">
        <v>208</v>
      </c>
      <c r="C132" s="49" t="s">
        <v>112</v>
      </c>
      <c r="D132" s="21"/>
      <c r="E132" s="21"/>
      <c r="F132" s="56"/>
      <c r="G132" s="57"/>
      <c r="H132" s="57"/>
      <c r="I132" s="57"/>
      <c r="J132" s="57"/>
      <c r="K132" s="57"/>
      <c r="L132" s="103"/>
      <c r="M132" s="109"/>
    </row>
    <row r="133" spans="1:13" ht="15.5" x14ac:dyDescent="0.3">
      <c r="A133" s="119">
        <f t="shared" ref="A133" si="62">IF(E133=0,"",1+MAX(A127:A132))</f>
        <v>91</v>
      </c>
      <c r="B133" s="168"/>
      <c r="C133" s="37" t="s">
        <v>113</v>
      </c>
      <c r="D133" s="21">
        <f>3*2.67</f>
        <v>8.01</v>
      </c>
      <c r="E133" s="21" t="s">
        <v>40</v>
      </c>
      <c r="F133" s="182">
        <f>3.08*2.8</f>
        <v>8.6239999999999988</v>
      </c>
      <c r="G133" s="57">
        <f t="shared" ref="G133:G135" si="63">D133*F133</f>
        <v>69.078239999999994</v>
      </c>
      <c r="H133" s="182">
        <f>6.1*2.8</f>
        <v>17.079999999999998</v>
      </c>
      <c r="I133" s="57">
        <f t="shared" ref="I133:I135" si="64">D133*H133</f>
        <v>136.81079999999997</v>
      </c>
      <c r="J133" s="57">
        <v>0</v>
      </c>
      <c r="K133" s="57">
        <f t="shared" ref="K133:K135" si="65">D133*J133</f>
        <v>0</v>
      </c>
      <c r="L133" s="103">
        <f t="shared" ref="L133:L135" si="66">IF(D133="","",(G133+I133+K133))</f>
        <v>205.88903999999997</v>
      </c>
      <c r="M133" s="109"/>
    </row>
    <row r="134" spans="1:13" s="3" customFormat="1" x14ac:dyDescent="0.3">
      <c r="A134" s="119" t="str">
        <f>IF(E134=0,"",1+MAX(A132:A133))</f>
        <v/>
      </c>
      <c r="B134" s="168"/>
      <c r="C134" s="49" t="s">
        <v>114</v>
      </c>
      <c r="D134" s="21"/>
      <c r="E134" s="21"/>
      <c r="F134" s="57"/>
      <c r="G134" s="57"/>
      <c r="H134" s="57"/>
      <c r="I134" s="57"/>
      <c r="J134" s="57"/>
      <c r="K134" s="57"/>
      <c r="L134" s="103"/>
      <c r="M134" s="109"/>
    </row>
    <row r="135" spans="1:13" ht="15.5" x14ac:dyDescent="0.3">
      <c r="A135" s="119">
        <f>IF(E135=0,"",1+MAX(A132:A134))</f>
        <v>92</v>
      </c>
      <c r="B135" s="168"/>
      <c r="C135" s="37" t="s">
        <v>115</v>
      </c>
      <c r="D135" s="21">
        <v>30.31</v>
      </c>
      <c r="E135" s="21" t="s">
        <v>40</v>
      </c>
      <c r="F135" s="184">
        <v>2.14</v>
      </c>
      <c r="G135" s="57">
        <f t="shared" si="63"/>
        <v>64.863399999999999</v>
      </c>
      <c r="H135" s="184">
        <v>18.27</v>
      </c>
      <c r="I135" s="57">
        <f t="shared" si="64"/>
        <v>553.76369999999997</v>
      </c>
      <c r="J135" s="57">
        <v>0</v>
      </c>
      <c r="K135" s="57">
        <f t="shared" si="65"/>
        <v>0</v>
      </c>
      <c r="L135" s="103">
        <f t="shared" si="66"/>
        <v>618.62709999999993</v>
      </c>
      <c r="M135" s="109"/>
    </row>
    <row r="136" spans="1:13" ht="15.5" x14ac:dyDescent="0.3">
      <c r="A136" s="119">
        <f>IF(E136=0,"",1+MAX(A132:A135))</f>
        <v>93</v>
      </c>
      <c r="B136" s="168"/>
      <c r="C136" s="37" t="s">
        <v>116</v>
      </c>
      <c r="D136" s="21">
        <v>28.03</v>
      </c>
      <c r="E136" s="21" t="s">
        <v>40</v>
      </c>
      <c r="F136" s="183">
        <v>2.09</v>
      </c>
      <c r="G136" s="57">
        <f t="shared" ref="G136" si="67">D136*F136</f>
        <v>58.582699999999996</v>
      </c>
      <c r="H136" s="183">
        <v>18.239999999999998</v>
      </c>
      <c r="I136" s="57">
        <f t="shared" ref="I136" si="68">D136*H136</f>
        <v>511.2672</v>
      </c>
      <c r="J136" s="57">
        <v>0</v>
      </c>
      <c r="K136" s="57">
        <f t="shared" ref="K136" si="69">D136*J136</f>
        <v>0</v>
      </c>
      <c r="L136" s="103">
        <f t="shared" ref="L136" si="70">IF(D136="","",(G136+I136+K136))</f>
        <v>569.84990000000005</v>
      </c>
      <c r="M136" s="109"/>
    </row>
    <row r="137" spans="1:13" x14ac:dyDescent="0.3">
      <c r="A137" s="119" t="str">
        <f>IF(E137=0,"",1+MAX(A132:A136))</f>
        <v/>
      </c>
      <c r="B137" s="168"/>
      <c r="C137" s="49" t="s">
        <v>117</v>
      </c>
      <c r="D137" s="21"/>
      <c r="E137" s="21"/>
      <c r="F137" s="57"/>
      <c r="G137" s="57"/>
      <c r="H137" s="57"/>
      <c r="I137" s="57"/>
      <c r="J137" s="57"/>
      <c r="K137" s="57"/>
      <c r="L137" s="103"/>
      <c r="M137" s="109"/>
    </row>
    <row r="138" spans="1:13" x14ac:dyDescent="0.3">
      <c r="A138" s="119">
        <f t="shared" ref="A138:A139" si="71">IF(E138=0,"",1+MAX(A132:A137))</f>
        <v>94</v>
      </c>
      <c r="B138" s="168"/>
      <c r="C138" s="37" t="s">
        <v>118</v>
      </c>
      <c r="D138" s="21">
        <f>300.6/0.45</f>
        <v>668</v>
      </c>
      <c r="E138" s="21" t="s">
        <v>40</v>
      </c>
      <c r="F138" s="57">
        <v>1.9</v>
      </c>
      <c r="G138" s="57">
        <f t="shared" ref="G138:G139" si="72">D138*F138</f>
        <v>1269.2</v>
      </c>
      <c r="H138" s="57">
        <v>10.27</v>
      </c>
      <c r="I138" s="57">
        <f t="shared" ref="I138:I139" si="73">D138*H138</f>
        <v>6860.36</v>
      </c>
      <c r="J138" s="57">
        <v>0</v>
      </c>
      <c r="K138" s="57">
        <f t="shared" ref="K138:K139" si="74">D138*J138</f>
        <v>0</v>
      </c>
      <c r="L138" s="103">
        <f t="shared" ref="L138:L139" si="75">IF(D138="","",(G138+I138+K138))</f>
        <v>8129.5599999999995</v>
      </c>
      <c r="M138" s="109"/>
    </row>
    <row r="139" spans="1:13" s="3" customFormat="1" x14ac:dyDescent="0.3">
      <c r="A139" s="119">
        <f t="shared" si="71"/>
        <v>95</v>
      </c>
      <c r="B139" s="168"/>
      <c r="C139" s="37" t="s">
        <v>119</v>
      </c>
      <c r="D139" s="21">
        <f>196.88/0.45</f>
        <v>437.51111111111106</v>
      </c>
      <c r="E139" s="21" t="s">
        <v>40</v>
      </c>
      <c r="F139" s="57">
        <v>2.0699999999999998</v>
      </c>
      <c r="G139" s="57">
        <f t="shared" si="72"/>
        <v>905.6479999999998</v>
      </c>
      <c r="H139" s="57">
        <v>12.72</v>
      </c>
      <c r="I139" s="57">
        <f t="shared" si="73"/>
        <v>5565.141333333333</v>
      </c>
      <c r="J139" s="57">
        <v>0</v>
      </c>
      <c r="K139" s="57">
        <f t="shared" si="74"/>
        <v>0</v>
      </c>
      <c r="L139" s="103">
        <f t="shared" si="75"/>
        <v>6470.7893333333332</v>
      </c>
      <c r="M139" s="109"/>
    </row>
    <row r="140" spans="1:13" s="3" customFormat="1" x14ac:dyDescent="0.3">
      <c r="A140" s="119" t="str">
        <f t="shared" ref="A140:A147" si="76">IF(E140=0,"",1+MAX(A134:A139))</f>
        <v/>
      </c>
      <c r="B140" s="168"/>
      <c r="C140" s="49" t="s">
        <v>31</v>
      </c>
      <c r="D140" s="21"/>
      <c r="E140" s="21"/>
      <c r="F140" s="57"/>
      <c r="G140" s="57"/>
      <c r="H140" s="57"/>
      <c r="I140" s="57"/>
      <c r="J140" s="57"/>
      <c r="K140" s="57"/>
      <c r="L140" s="103"/>
      <c r="M140" s="109"/>
    </row>
    <row r="141" spans="1:13" s="3" customFormat="1" ht="42" x14ac:dyDescent="0.3">
      <c r="A141" s="119">
        <f t="shared" si="76"/>
        <v>96</v>
      </c>
      <c r="B141" s="168"/>
      <c r="C141" s="37" t="s">
        <v>138</v>
      </c>
      <c r="D141" s="21">
        <v>1</v>
      </c>
      <c r="E141" s="21" t="s">
        <v>30</v>
      </c>
      <c r="F141" s="57">
        <v>614.70000000000005</v>
      </c>
      <c r="G141" s="57">
        <f t="shared" ref="G141:G142" si="77">D141*F141</f>
        <v>614.70000000000005</v>
      </c>
      <c r="H141" s="57">
        <v>1691.52</v>
      </c>
      <c r="I141" s="57">
        <f t="shared" ref="I141:I142" si="78">D141*H141</f>
        <v>1691.52</v>
      </c>
      <c r="J141" s="57">
        <v>0</v>
      </c>
      <c r="K141" s="57">
        <f t="shared" ref="K141:K142" si="79">D141*J141</f>
        <v>0</v>
      </c>
      <c r="L141" s="103">
        <f t="shared" ref="L141:L142" si="80">IF(D141="","",(G141+I141+K141))</f>
        <v>2306.2200000000003</v>
      </c>
      <c r="M141" s="109"/>
    </row>
    <row r="142" spans="1:13" s="3" customFormat="1" ht="42" x14ac:dyDescent="0.3">
      <c r="A142" s="119">
        <f t="shared" si="76"/>
        <v>97</v>
      </c>
      <c r="B142" s="168"/>
      <c r="C142" s="37" t="s">
        <v>139</v>
      </c>
      <c r="D142" s="21">
        <v>1</v>
      </c>
      <c r="E142" s="21" t="s">
        <v>30</v>
      </c>
      <c r="F142" s="57">
        <v>614.70000000000005</v>
      </c>
      <c r="G142" s="57">
        <f t="shared" si="77"/>
        <v>614.70000000000005</v>
      </c>
      <c r="H142" s="57">
        <v>1691.52</v>
      </c>
      <c r="I142" s="57">
        <f t="shared" si="78"/>
        <v>1691.52</v>
      </c>
      <c r="J142" s="57">
        <v>0</v>
      </c>
      <c r="K142" s="57">
        <f t="shared" si="79"/>
        <v>0</v>
      </c>
      <c r="L142" s="103">
        <f t="shared" si="80"/>
        <v>2306.2200000000003</v>
      </c>
      <c r="M142" s="109"/>
    </row>
    <row r="143" spans="1:13" x14ac:dyDescent="0.3">
      <c r="A143" s="119" t="str">
        <f t="shared" si="76"/>
        <v/>
      </c>
      <c r="B143" s="168"/>
      <c r="C143" s="49" t="s">
        <v>120</v>
      </c>
      <c r="D143" s="21"/>
      <c r="E143" s="21"/>
      <c r="F143" s="57"/>
      <c r="G143" s="57"/>
      <c r="H143" s="57"/>
      <c r="I143" s="57"/>
      <c r="J143" s="57"/>
      <c r="K143" s="57"/>
      <c r="L143" s="103"/>
      <c r="M143" s="109"/>
    </row>
    <row r="144" spans="1:13" s="3" customFormat="1" x14ac:dyDescent="0.3">
      <c r="A144" s="119">
        <f t="shared" si="76"/>
        <v>98</v>
      </c>
      <c r="B144" s="168"/>
      <c r="C144" s="37" t="s">
        <v>121</v>
      </c>
      <c r="D144" s="21">
        <v>300.60000000000002</v>
      </c>
      <c r="E144" s="21" t="s">
        <v>39</v>
      </c>
      <c r="F144" s="57">
        <v>8.7799999999999994</v>
      </c>
      <c r="G144" s="57">
        <f t="shared" ref="G144:G147" si="81">D144*F144</f>
        <v>2639.268</v>
      </c>
      <c r="H144" s="57">
        <v>15.46</v>
      </c>
      <c r="I144" s="57">
        <f t="shared" ref="I144:I147" si="82">D144*H144</f>
        <v>4647.2760000000007</v>
      </c>
      <c r="J144" s="57">
        <v>0</v>
      </c>
      <c r="K144" s="57">
        <f t="shared" ref="K144:K147" si="83">D144*J144</f>
        <v>0</v>
      </c>
      <c r="L144" s="103">
        <f t="shared" ref="L144:L147" si="84">IF(D144="","",(G144+I144+K144))</f>
        <v>7286.5440000000008</v>
      </c>
      <c r="M144" s="109"/>
    </row>
    <row r="145" spans="1:13" x14ac:dyDescent="0.3">
      <c r="A145" s="119">
        <f t="shared" si="76"/>
        <v>99</v>
      </c>
      <c r="B145" s="168"/>
      <c r="C145" s="37" t="s">
        <v>122</v>
      </c>
      <c r="D145" s="21">
        <v>196.88</v>
      </c>
      <c r="E145" s="21" t="s">
        <v>39</v>
      </c>
      <c r="F145" s="57">
        <v>7.53</v>
      </c>
      <c r="G145" s="57">
        <f t="shared" si="81"/>
        <v>1482.5064</v>
      </c>
      <c r="H145" s="57">
        <v>13.51</v>
      </c>
      <c r="I145" s="57">
        <f t="shared" si="82"/>
        <v>2659.8487999999998</v>
      </c>
      <c r="J145" s="57">
        <v>0</v>
      </c>
      <c r="K145" s="57">
        <f t="shared" si="83"/>
        <v>0</v>
      </c>
      <c r="L145" s="103">
        <f t="shared" si="84"/>
        <v>4142.3552</v>
      </c>
      <c r="M145" s="109"/>
    </row>
    <row r="146" spans="1:13" s="3" customFormat="1" x14ac:dyDescent="0.3">
      <c r="A146" s="119">
        <f t="shared" si="76"/>
        <v>100</v>
      </c>
      <c r="B146" s="168"/>
      <c r="C146" s="67" t="s">
        <v>44</v>
      </c>
      <c r="D146" s="21">
        <f>ROUNDUP(D145/2.88,0)</f>
        <v>69</v>
      </c>
      <c r="E146" s="21" t="s">
        <v>34</v>
      </c>
      <c r="F146" s="57">
        <v>5.45</v>
      </c>
      <c r="G146" s="57">
        <f t="shared" si="81"/>
        <v>376.05</v>
      </c>
      <c r="H146" s="57">
        <v>7.32</v>
      </c>
      <c r="I146" s="57">
        <f t="shared" si="82"/>
        <v>505.08000000000004</v>
      </c>
      <c r="J146" s="57">
        <v>0</v>
      </c>
      <c r="K146" s="57">
        <f t="shared" si="83"/>
        <v>0</v>
      </c>
      <c r="L146" s="103">
        <f t="shared" si="84"/>
        <v>881.13000000000011</v>
      </c>
      <c r="M146" s="109"/>
    </row>
    <row r="147" spans="1:13" x14ac:dyDescent="0.3">
      <c r="A147" s="119">
        <f t="shared" si="76"/>
        <v>101</v>
      </c>
      <c r="B147" s="169"/>
      <c r="C147" s="67" t="s">
        <v>35</v>
      </c>
      <c r="D147" s="21">
        <f>ROUNDUP(D146*69,0)</f>
        <v>4761</v>
      </c>
      <c r="E147" s="21" t="s">
        <v>30</v>
      </c>
      <c r="F147" s="57">
        <v>1.1000000000000001</v>
      </c>
      <c r="G147" s="57">
        <f t="shared" si="81"/>
        <v>5237.1000000000004</v>
      </c>
      <c r="H147" s="57">
        <v>1.23</v>
      </c>
      <c r="I147" s="57">
        <f t="shared" si="82"/>
        <v>5856.03</v>
      </c>
      <c r="J147" s="57">
        <v>0</v>
      </c>
      <c r="K147" s="57">
        <f t="shared" si="83"/>
        <v>0</v>
      </c>
      <c r="L147" s="103">
        <f t="shared" si="84"/>
        <v>11093.130000000001</v>
      </c>
      <c r="M147" s="109"/>
    </row>
    <row r="148" spans="1:13" s="3" customFormat="1" ht="18" customHeight="1" x14ac:dyDescent="0.3">
      <c r="A148" s="68" t="str">
        <f>IF(E148=0,"",1+MAX(A146:A147))</f>
        <v/>
      </c>
      <c r="B148" s="110"/>
      <c r="C148" s="111"/>
      <c r="D148" s="112"/>
      <c r="E148" s="112"/>
      <c r="F148" s="112"/>
      <c r="G148" s="112"/>
      <c r="H148" s="112"/>
      <c r="I148" s="112"/>
      <c r="J148" s="112"/>
      <c r="K148" s="112" t="s">
        <v>11</v>
      </c>
      <c r="L148" s="82">
        <f>SUM(L131:L147)</f>
        <v>44010.314573333337</v>
      </c>
      <c r="M148" s="113"/>
    </row>
    <row r="149" spans="1:13" ht="18" customHeight="1" x14ac:dyDescent="0.3">
      <c r="A149" s="35" t="str">
        <f>IF(E149=0,"",1+MAX(A147:A148))</f>
        <v/>
      </c>
      <c r="B149" s="84"/>
      <c r="C149" s="84"/>
      <c r="D149" s="84"/>
      <c r="E149" s="84"/>
      <c r="F149" s="121"/>
      <c r="G149" s="84"/>
      <c r="H149" s="84"/>
      <c r="I149" s="84"/>
      <c r="J149" s="84"/>
      <c r="K149" s="84"/>
      <c r="L149" s="84"/>
      <c r="M149" s="122"/>
    </row>
    <row r="150" spans="1:13" s="3" customFormat="1" ht="18" customHeight="1" x14ac:dyDescent="0.3">
      <c r="A150" s="118" t="str">
        <f>IF(E150=0,"",1+MAX(A148:A149))</f>
        <v/>
      </c>
      <c r="B150" s="166" t="s">
        <v>71</v>
      </c>
      <c r="C150" s="166"/>
      <c r="D150" s="166"/>
      <c r="E150" s="166"/>
      <c r="F150" s="166"/>
      <c r="G150" s="166"/>
      <c r="H150" s="166"/>
      <c r="I150" s="166"/>
      <c r="J150" s="166"/>
      <c r="K150" s="166"/>
      <c r="L150" s="104"/>
      <c r="M150" s="107"/>
    </row>
    <row r="151" spans="1:13" s="3" customFormat="1" x14ac:dyDescent="0.3">
      <c r="A151" s="119" t="str">
        <f>IF(E151=0,"",1+MAX(A11:A150))</f>
        <v/>
      </c>
      <c r="B151" s="23"/>
      <c r="C151" s="49" t="s">
        <v>41</v>
      </c>
      <c r="D151" s="21"/>
      <c r="E151" s="21"/>
      <c r="F151" s="56"/>
      <c r="G151" s="57"/>
      <c r="H151" s="57"/>
      <c r="I151" s="57"/>
      <c r="J151" s="57"/>
      <c r="K151" s="57"/>
      <c r="L151" s="103"/>
      <c r="M151" s="109"/>
    </row>
    <row r="152" spans="1:13" s="3" customFormat="1" x14ac:dyDescent="0.3">
      <c r="A152" s="119">
        <f t="shared" ref="A152:A168" si="85">IF(E152=0,"",1+MAX(A146:A151))</f>
        <v>102</v>
      </c>
      <c r="B152" s="167" t="s">
        <v>210</v>
      </c>
      <c r="C152" s="37" t="s">
        <v>123</v>
      </c>
      <c r="D152" s="21">
        <v>196.88</v>
      </c>
      <c r="E152" s="21" t="s">
        <v>39</v>
      </c>
      <c r="F152" s="56">
        <v>1.595</v>
      </c>
      <c r="G152" s="57">
        <f t="shared" ref="G152" si="86">D152*F152</f>
        <v>314.02359999999999</v>
      </c>
      <c r="H152" s="57">
        <v>24.9</v>
      </c>
      <c r="I152" s="57">
        <f t="shared" ref="I152" si="87">D152*H152</f>
        <v>4902.3119999999999</v>
      </c>
      <c r="J152" s="57">
        <v>0</v>
      </c>
      <c r="K152" s="57">
        <f t="shared" ref="K152" si="88">D152*J152</f>
        <v>0</v>
      </c>
      <c r="L152" s="103">
        <f t="shared" ref="L152" si="89">IF(D152="","",(G152+I152+K152))</f>
        <v>5216.3356000000003</v>
      </c>
      <c r="M152" s="109"/>
    </row>
    <row r="153" spans="1:13" s="3" customFormat="1" x14ac:dyDescent="0.3">
      <c r="A153" s="119" t="str">
        <f t="shared" si="85"/>
        <v/>
      </c>
      <c r="B153" s="168"/>
      <c r="C153" s="49" t="s">
        <v>42</v>
      </c>
      <c r="D153" s="21"/>
      <c r="E153" s="21"/>
      <c r="F153" s="56"/>
      <c r="G153" s="57"/>
      <c r="H153" s="57"/>
      <c r="I153" s="57"/>
      <c r="J153" s="57"/>
      <c r="K153" s="57"/>
      <c r="L153" s="103"/>
      <c r="M153" s="109"/>
    </row>
    <row r="154" spans="1:13" s="3" customFormat="1" ht="28" x14ac:dyDescent="0.3">
      <c r="A154" s="119">
        <f t="shared" si="85"/>
        <v>103</v>
      </c>
      <c r="B154" s="168"/>
      <c r="C154" s="37" t="s">
        <v>124</v>
      </c>
      <c r="D154" s="21">
        <v>77.41</v>
      </c>
      <c r="E154" s="21" t="s">
        <v>40</v>
      </c>
      <c r="F154" s="56">
        <v>8.9047499999999999</v>
      </c>
      <c r="G154" s="57">
        <f t="shared" ref="G154" si="90">D154*F154</f>
        <v>689.31669749999992</v>
      </c>
      <c r="H154" s="57">
        <v>19.149999999999999</v>
      </c>
      <c r="I154" s="57">
        <f t="shared" ref="I154" si="91">D154*H154</f>
        <v>1482.4014999999997</v>
      </c>
      <c r="J154" s="57">
        <v>0</v>
      </c>
      <c r="K154" s="57">
        <f t="shared" ref="K154" si="92">D154*J154</f>
        <v>0</v>
      </c>
      <c r="L154" s="103">
        <f t="shared" ref="L154" si="93">IF(D154="","",(G154+I154+K154))</f>
        <v>2171.7181974999994</v>
      </c>
      <c r="M154" s="109"/>
    </row>
    <row r="155" spans="1:13" s="3" customFormat="1" x14ac:dyDescent="0.3">
      <c r="A155" s="119">
        <f t="shared" si="85"/>
        <v>104</v>
      </c>
      <c r="B155" s="168"/>
      <c r="C155" s="37" t="s">
        <v>125</v>
      </c>
      <c r="D155" s="21">
        <v>13.38</v>
      </c>
      <c r="E155" s="21" t="s">
        <v>40</v>
      </c>
      <c r="F155" s="56">
        <v>4.13</v>
      </c>
      <c r="G155" s="57">
        <f t="shared" ref="G155:G157" si="94">D155*F155</f>
        <v>55.259399999999999</v>
      </c>
      <c r="H155" s="57">
        <v>6.75</v>
      </c>
      <c r="I155" s="57">
        <f t="shared" ref="I155:I157" si="95">D155*H155</f>
        <v>90.315000000000012</v>
      </c>
      <c r="J155" s="57">
        <v>0</v>
      </c>
      <c r="K155" s="57">
        <f t="shared" ref="K155:K157" si="96">D155*J155</f>
        <v>0</v>
      </c>
      <c r="L155" s="103">
        <f t="shared" ref="L155:L157" si="97">IF(D155="","",(G155+I155+K155))</f>
        <v>145.57440000000003</v>
      </c>
      <c r="M155" s="109"/>
    </row>
    <row r="156" spans="1:13" s="3" customFormat="1" x14ac:dyDescent="0.3">
      <c r="A156" s="119">
        <f t="shared" si="85"/>
        <v>105</v>
      </c>
      <c r="B156" s="168"/>
      <c r="C156" s="37" t="s">
        <v>126</v>
      </c>
      <c r="D156" s="21">
        <v>30.26</v>
      </c>
      <c r="E156" s="21" t="s">
        <v>40</v>
      </c>
      <c r="F156" s="56">
        <v>4.13</v>
      </c>
      <c r="G156" s="57">
        <f t="shared" si="94"/>
        <v>124.9738</v>
      </c>
      <c r="H156" s="57">
        <v>6.75</v>
      </c>
      <c r="I156" s="57">
        <f t="shared" si="95"/>
        <v>204.25500000000002</v>
      </c>
      <c r="J156" s="57">
        <v>0</v>
      </c>
      <c r="K156" s="57">
        <f t="shared" si="96"/>
        <v>0</v>
      </c>
      <c r="L156" s="103">
        <f t="shared" si="97"/>
        <v>329.22880000000004</v>
      </c>
      <c r="M156" s="109"/>
    </row>
    <row r="157" spans="1:13" s="3" customFormat="1" x14ac:dyDescent="0.3">
      <c r="A157" s="119">
        <f t="shared" si="85"/>
        <v>106</v>
      </c>
      <c r="B157" s="168"/>
      <c r="C157" s="37" t="s">
        <v>127</v>
      </c>
      <c r="D157" s="21">
        <v>13.51</v>
      </c>
      <c r="E157" s="21" t="s">
        <v>40</v>
      </c>
      <c r="F157" s="56">
        <v>4.13</v>
      </c>
      <c r="G157" s="57">
        <f t="shared" si="94"/>
        <v>55.796299999999995</v>
      </c>
      <c r="H157" s="57">
        <v>6.75</v>
      </c>
      <c r="I157" s="57">
        <f t="shared" si="95"/>
        <v>91.192499999999995</v>
      </c>
      <c r="J157" s="57">
        <v>0</v>
      </c>
      <c r="K157" s="57">
        <f t="shared" si="96"/>
        <v>0</v>
      </c>
      <c r="L157" s="103">
        <f t="shared" si="97"/>
        <v>146.9888</v>
      </c>
      <c r="M157" s="109"/>
    </row>
    <row r="158" spans="1:13" s="3" customFormat="1" x14ac:dyDescent="0.3">
      <c r="A158" s="119" t="str">
        <f t="shared" si="85"/>
        <v/>
      </c>
      <c r="B158" s="168"/>
      <c r="C158" s="49" t="s">
        <v>128</v>
      </c>
      <c r="D158" s="21"/>
      <c r="E158" s="21"/>
      <c r="F158" s="56"/>
      <c r="G158" s="57"/>
      <c r="H158" s="57"/>
      <c r="I158" s="57"/>
      <c r="J158" s="57"/>
      <c r="K158" s="57"/>
      <c r="L158" s="103"/>
      <c r="M158" s="109"/>
    </row>
    <row r="159" spans="1:13" s="3" customFormat="1" x14ac:dyDescent="0.3">
      <c r="A159" s="119">
        <f t="shared" si="85"/>
        <v>107</v>
      </c>
      <c r="B159" s="168"/>
      <c r="C159" s="37" t="s">
        <v>129</v>
      </c>
      <c r="D159" s="21">
        <v>86.38</v>
      </c>
      <c r="E159" s="21" t="s">
        <v>40</v>
      </c>
      <c r="F159" s="57">
        <v>5.4172500000000001</v>
      </c>
      <c r="G159" s="57">
        <f t="shared" ref="G159" si="98">D159*F159</f>
        <v>467.94205499999998</v>
      </c>
      <c r="H159" s="57">
        <v>11.65</v>
      </c>
      <c r="I159" s="57">
        <f t="shared" ref="I159" si="99">D159*H159</f>
        <v>1006.327</v>
      </c>
      <c r="J159" s="57">
        <v>0</v>
      </c>
      <c r="K159" s="57">
        <f t="shared" ref="K159" si="100">D159*J159</f>
        <v>0</v>
      </c>
      <c r="L159" s="103">
        <f t="shared" ref="L159" si="101">IF(D159="","",(G159+I159+K159))</f>
        <v>1474.269055</v>
      </c>
      <c r="M159" s="109"/>
    </row>
    <row r="160" spans="1:13" s="3" customFormat="1" x14ac:dyDescent="0.3">
      <c r="A160" s="119" t="str">
        <f t="shared" si="85"/>
        <v/>
      </c>
      <c r="B160" s="168"/>
      <c r="C160" s="49" t="s">
        <v>130</v>
      </c>
      <c r="D160" s="21"/>
      <c r="E160" s="21"/>
      <c r="F160" s="56"/>
      <c r="G160" s="57"/>
      <c r="H160" s="57"/>
      <c r="I160" s="57"/>
      <c r="J160" s="57"/>
      <c r="K160" s="57"/>
      <c r="L160" s="103"/>
      <c r="M160" s="109"/>
    </row>
    <row r="161" spans="1:13" s="3" customFormat="1" ht="28" x14ac:dyDescent="0.3">
      <c r="A161" s="119">
        <f t="shared" si="85"/>
        <v>108</v>
      </c>
      <c r="B161" s="168"/>
      <c r="C161" s="37" t="s">
        <v>131</v>
      </c>
      <c r="D161" s="21">
        <v>86.38</v>
      </c>
      <c r="E161" s="21" t="s">
        <v>40</v>
      </c>
      <c r="F161" s="57">
        <v>7.6725000000000003</v>
      </c>
      <c r="G161" s="57">
        <f t="shared" ref="G161" si="102">D161*F161</f>
        <v>662.75054999999998</v>
      </c>
      <c r="H161" s="57">
        <v>16.5</v>
      </c>
      <c r="I161" s="57">
        <f t="shared" ref="I161" si="103">D161*H161</f>
        <v>1425.27</v>
      </c>
      <c r="J161" s="57">
        <v>0</v>
      </c>
      <c r="K161" s="57">
        <f t="shared" ref="K161" si="104">D161*J161</f>
        <v>0</v>
      </c>
      <c r="L161" s="103">
        <f t="shared" ref="L161" si="105">IF(D161="","",(G161+I161+K161))</f>
        <v>2088.0205500000002</v>
      </c>
      <c r="M161" s="109"/>
    </row>
    <row r="162" spans="1:13" s="3" customFormat="1" x14ac:dyDescent="0.3">
      <c r="A162" s="119" t="str">
        <f t="shared" si="85"/>
        <v/>
      </c>
      <c r="B162" s="168"/>
      <c r="C162" s="49" t="s">
        <v>43</v>
      </c>
      <c r="D162" s="21"/>
      <c r="E162" s="21"/>
      <c r="F162" s="56"/>
      <c r="G162" s="57"/>
      <c r="H162" s="57"/>
      <c r="I162" s="57"/>
      <c r="J162" s="57"/>
      <c r="K162" s="57"/>
      <c r="L162" s="103"/>
      <c r="M162" s="109"/>
    </row>
    <row r="163" spans="1:13" s="3" customFormat="1" x14ac:dyDescent="0.3">
      <c r="A163" s="119">
        <f t="shared" si="85"/>
        <v>109</v>
      </c>
      <c r="B163" s="168"/>
      <c r="C163" s="37" t="s">
        <v>132</v>
      </c>
      <c r="D163" s="21">
        <f>3.98*3</f>
        <v>11.94</v>
      </c>
      <c r="E163" s="21" t="s">
        <v>40</v>
      </c>
      <c r="F163" s="57">
        <v>8.2072500000000002</v>
      </c>
      <c r="G163" s="57">
        <f t="shared" ref="G163" si="106">D163*F163</f>
        <v>97.994564999999994</v>
      </c>
      <c r="H163" s="57">
        <v>17.649999999999999</v>
      </c>
      <c r="I163" s="57">
        <f t="shared" ref="I163" si="107">D163*H163</f>
        <v>210.74099999999999</v>
      </c>
      <c r="J163" s="57">
        <v>0</v>
      </c>
      <c r="K163" s="57">
        <f t="shared" ref="K163" si="108">D163*J163</f>
        <v>0</v>
      </c>
      <c r="L163" s="103">
        <f t="shared" ref="L163" si="109">IF(D163="","",(G163+I163+K163))</f>
        <v>308.73556499999995</v>
      </c>
      <c r="M163" s="109"/>
    </row>
    <row r="164" spans="1:13" s="3" customFormat="1" x14ac:dyDescent="0.3">
      <c r="A164" s="119" t="str">
        <f t="shared" si="85"/>
        <v/>
      </c>
      <c r="B164" s="168"/>
      <c r="C164" s="49" t="s">
        <v>53</v>
      </c>
      <c r="D164" s="21"/>
      <c r="E164" s="21"/>
      <c r="F164" s="56"/>
      <c r="G164" s="57"/>
      <c r="H164" s="57"/>
      <c r="I164" s="57"/>
      <c r="J164" s="57"/>
      <c r="K164" s="57"/>
      <c r="L164" s="103"/>
      <c r="M164" s="109"/>
    </row>
    <row r="165" spans="1:13" s="3" customFormat="1" ht="15.5" x14ac:dyDescent="0.3">
      <c r="A165" s="119">
        <f t="shared" si="85"/>
        <v>110</v>
      </c>
      <c r="B165" s="168"/>
      <c r="C165" s="37" t="s">
        <v>133</v>
      </c>
      <c r="D165" s="21">
        <v>196.88</v>
      </c>
      <c r="E165" s="21" t="s">
        <v>39</v>
      </c>
      <c r="F165" s="181">
        <v>6.3704999999999998</v>
      </c>
      <c r="G165" s="57">
        <f t="shared" ref="G165:G166" si="110">D165*F165</f>
        <v>1254.2240399999998</v>
      </c>
      <c r="H165" s="181">
        <v>13.7</v>
      </c>
      <c r="I165" s="57">
        <f t="shared" ref="I165:I166" si="111">D165*H165</f>
        <v>2697.2559999999999</v>
      </c>
      <c r="J165" s="57">
        <v>0</v>
      </c>
      <c r="K165" s="57">
        <f t="shared" ref="K165:K166" si="112">D165*J165</f>
        <v>0</v>
      </c>
      <c r="L165" s="103">
        <f t="shared" ref="L165:L166" si="113">IF(D165="","",(G165+I165+K165))</f>
        <v>3951.4800399999995</v>
      </c>
      <c r="M165" s="109"/>
    </row>
    <row r="166" spans="1:13" s="3" customFormat="1" x14ac:dyDescent="0.3">
      <c r="A166" s="119">
        <f t="shared" si="85"/>
        <v>111</v>
      </c>
      <c r="B166" s="168"/>
      <c r="C166" s="37" t="s">
        <v>134</v>
      </c>
      <c r="D166" s="21">
        <v>560.9</v>
      </c>
      <c r="E166" s="21" t="s">
        <v>39</v>
      </c>
      <c r="F166" s="57">
        <v>6.3472500000000007</v>
      </c>
      <c r="G166" s="57">
        <f t="shared" si="110"/>
        <v>3560.1725250000004</v>
      </c>
      <c r="H166" s="57">
        <v>13.65</v>
      </c>
      <c r="I166" s="57">
        <f t="shared" si="111"/>
        <v>7656.2849999999999</v>
      </c>
      <c r="J166" s="57">
        <v>0</v>
      </c>
      <c r="K166" s="57">
        <f t="shared" si="112"/>
        <v>0</v>
      </c>
      <c r="L166" s="103">
        <f t="shared" si="113"/>
        <v>11216.457525</v>
      </c>
      <c r="M166" s="109"/>
    </row>
    <row r="167" spans="1:13" x14ac:dyDescent="0.3">
      <c r="A167" s="119" t="str">
        <f t="shared" si="85"/>
        <v/>
      </c>
      <c r="B167" s="168"/>
      <c r="C167" s="49" t="s">
        <v>236</v>
      </c>
      <c r="D167" s="21"/>
      <c r="E167" s="21"/>
      <c r="F167" s="57"/>
      <c r="G167" s="57"/>
      <c r="H167" s="57"/>
      <c r="I167" s="57"/>
      <c r="J167" s="57"/>
      <c r="K167" s="57"/>
      <c r="L167" s="103"/>
      <c r="M167" s="109"/>
    </row>
    <row r="168" spans="1:13" s="3" customFormat="1" x14ac:dyDescent="0.3">
      <c r="A168" s="119">
        <f t="shared" si="85"/>
        <v>112</v>
      </c>
      <c r="B168" s="168"/>
      <c r="C168" s="37" t="s">
        <v>235</v>
      </c>
      <c r="D168" s="21">
        <v>569.29999999999995</v>
      </c>
      <c r="E168" s="21" t="s">
        <v>40</v>
      </c>
      <c r="F168" s="57">
        <v>2.0925000000000002</v>
      </c>
      <c r="G168" s="57">
        <f t="shared" ref="G168" si="114">D168*F168</f>
        <v>1191.26025</v>
      </c>
      <c r="H168" s="57">
        <v>4.5</v>
      </c>
      <c r="I168" s="57">
        <f t="shared" ref="I168" si="115">D168*H168</f>
        <v>2561.85</v>
      </c>
      <c r="J168" s="57">
        <v>0</v>
      </c>
      <c r="K168" s="57">
        <f t="shared" ref="K168" si="116">D168*J168</f>
        <v>0</v>
      </c>
      <c r="L168" s="103">
        <f t="shared" ref="L168" si="117">IF(D168="","",(G168+I168+K168))</f>
        <v>3753.1102499999997</v>
      </c>
      <c r="M168" s="109"/>
    </row>
    <row r="169" spans="1:13" s="3" customFormat="1" x14ac:dyDescent="0.3">
      <c r="A169" s="119">
        <f>IF(E169=0,"",1+MAX(A164:A168))</f>
        <v>113</v>
      </c>
      <c r="B169" s="168"/>
      <c r="C169" s="37" t="s">
        <v>135</v>
      </c>
      <c r="D169" s="21">
        <v>251.24</v>
      </c>
      <c r="E169" s="21" t="s">
        <v>39</v>
      </c>
      <c r="F169" s="57">
        <v>3.01</v>
      </c>
      <c r="G169" s="57">
        <f t="shared" ref="G169" si="118">D169*F169</f>
        <v>756.23239999999998</v>
      </c>
      <c r="H169" s="57">
        <v>2.75</v>
      </c>
      <c r="I169" s="57">
        <f t="shared" ref="I169" si="119">D169*H169</f>
        <v>690.91000000000008</v>
      </c>
      <c r="J169" s="57">
        <v>0</v>
      </c>
      <c r="K169" s="57">
        <f t="shared" ref="K169" si="120">D169*J169</f>
        <v>0</v>
      </c>
      <c r="L169" s="103">
        <f t="shared" ref="L169" si="121">IF(D169="","",(G169+I169+K169))</f>
        <v>1447.1424000000002</v>
      </c>
      <c r="M169" s="109"/>
    </row>
    <row r="170" spans="1:13" ht="28" x14ac:dyDescent="0.3">
      <c r="A170" s="119">
        <f>IF(E170=0,"",1+MAX(A165:A169))</f>
        <v>114</v>
      </c>
      <c r="B170" s="168"/>
      <c r="C170" s="37" t="s">
        <v>136</v>
      </c>
      <c r="D170" s="21">
        <v>196.88</v>
      </c>
      <c r="E170" s="21" t="s">
        <v>39</v>
      </c>
      <c r="F170" s="57">
        <v>3.24</v>
      </c>
      <c r="G170" s="57">
        <f t="shared" ref="G170:G171" si="122">D170*F170</f>
        <v>637.89120000000003</v>
      </c>
      <c r="H170" s="57">
        <v>2.86</v>
      </c>
      <c r="I170" s="57">
        <f t="shared" ref="I170:I171" si="123">D170*H170</f>
        <v>563.07679999999993</v>
      </c>
      <c r="J170" s="57">
        <v>0</v>
      </c>
      <c r="K170" s="57">
        <f t="shared" ref="K170:K171" si="124">D170*J170</f>
        <v>0</v>
      </c>
      <c r="L170" s="103">
        <f t="shared" ref="L170:L171" si="125">IF(D170="","",(G170+I170+K170))</f>
        <v>1200.9679999999998</v>
      </c>
      <c r="M170" s="109"/>
    </row>
    <row r="171" spans="1:13" s="3" customFormat="1" x14ac:dyDescent="0.3">
      <c r="A171" s="119">
        <f>IF(E171=0,"",1+MAX(A166:A170))</f>
        <v>115</v>
      </c>
      <c r="B171" s="169"/>
      <c r="C171" s="37" t="s">
        <v>137</v>
      </c>
      <c r="D171" s="21">
        <v>44.13</v>
      </c>
      <c r="E171" s="21" t="s">
        <v>39</v>
      </c>
      <c r="F171" s="57">
        <v>3.74</v>
      </c>
      <c r="G171" s="57">
        <f t="shared" si="122"/>
        <v>165.04620000000003</v>
      </c>
      <c r="H171" s="57">
        <v>2.68</v>
      </c>
      <c r="I171" s="57">
        <f t="shared" si="123"/>
        <v>118.26840000000001</v>
      </c>
      <c r="J171" s="57">
        <v>0</v>
      </c>
      <c r="K171" s="57">
        <f t="shared" si="124"/>
        <v>0</v>
      </c>
      <c r="L171" s="103">
        <f t="shared" si="125"/>
        <v>283.31460000000004</v>
      </c>
      <c r="M171" s="109"/>
    </row>
    <row r="172" spans="1:13" s="3" customFormat="1" ht="18" customHeight="1" x14ac:dyDescent="0.3">
      <c r="A172" s="68" t="str">
        <f>IF(E172=0,"",1+MAX(#REF!))</f>
        <v/>
      </c>
      <c r="B172" s="110"/>
      <c r="C172" s="111"/>
      <c r="D172" s="112"/>
      <c r="E172" s="112"/>
      <c r="F172" s="112"/>
      <c r="G172" s="112"/>
      <c r="H172" s="112"/>
      <c r="I172" s="112"/>
      <c r="J172" s="112"/>
      <c r="K172" s="112" t="s">
        <v>11</v>
      </c>
      <c r="L172" s="82">
        <f>SUM(L150:L171)</f>
        <v>33733.343782499993</v>
      </c>
      <c r="M172" s="113"/>
    </row>
    <row r="173" spans="1:13" ht="18" customHeight="1" x14ac:dyDescent="0.3">
      <c r="A173" s="35" t="str">
        <f>IF(E173=0,"",1+MAX(A172:A172))</f>
        <v/>
      </c>
      <c r="B173" s="84"/>
      <c r="C173" s="84"/>
      <c r="D173" s="84"/>
      <c r="E173" s="84"/>
      <c r="F173" s="121"/>
      <c r="G173" s="84"/>
      <c r="H173" s="84"/>
      <c r="I173" s="84"/>
      <c r="J173" s="84"/>
      <c r="K173" s="84"/>
      <c r="L173" s="84"/>
      <c r="M173" s="122"/>
    </row>
    <row r="174" spans="1:13" s="3" customFormat="1" ht="18" customHeight="1" x14ac:dyDescent="0.3">
      <c r="A174" s="118" t="str">
        <f>IF(E174=0,"",1+MAX(A172:A173))</f>
        <v/>
      </c>
      <c r="B174" s="166" t="s">
        <v>72</v>
      </c>
      <c r="C174" s="166"/>
      <c r="D174" s="166"/>
      <c r="E174" s="166"/>
      <c r="F174" s="166"/>
      <c r="G174" s="166"/>
      <c r="H174" s="166"/>
      <c r="I174" s="166"/>
      <c r="J174" s="166"/>
      <c r="K174" s="166"/>
      <c r="L174" s="104"/>
      <c r="M174" s="107"/>
    </row>
    <row r="175" spans="1:13" s="3" customFormat="1" x14ac:dyDescent="0.3">
      <c r="A175" s="119" t="str">
        <f>IF(E175=0,"",1+MAX(A167:A174))</f>
        <v/>
      </c>
      <c r="B175" s="23"/>
      <c r="C175" s="49" t="s">
        <v>32</v>
      </c>
      <c r="D175" s="21"/>
      <c r="E175" s="21"/>
      <c r="F175" s="56"/>
      <c r="G175" s="57"/>
      <c r="H175" s="57"/>
      <c r="I175" s="57"/>
      <c r="J175" s="57"/>
      <c r="K175" s="57"/>
      <c r="L175" s="103"/>
      <c r="M175" s="109"/>
    </row>
    <row r="176" spans="1:13" ht="28" customHeight="1" x14ac:dyDescent="0.3">
      <c r="A176" s="119">
        <f t="shared" ref="A176:A232" si="126">IF(E176=0,"",1+MAX(A170:A175))</f>
        <v>116</v>
      </c>
      <c r="B176" s="167" t="s">
        <v>211</v>
      </c>
      <c r="C176" s="37" t="s">
        <v>398</v>
      </c>
      <c r="D176" s="21">
        <v>1</v>
      </c>
      <c r="E176" s="21" t="s">
        <v>30</v>
      </c>
      <c r="F176" s="57">
        <v>56.69</v>
      </c>
      <c r="G176" s="57">
        <f t="shared" ref="G176:G210" si="127">D176*F176</f>
        <v>56.69</v>
      </c>
      <c r="H176" s="57">
        <v>333.68</v>
      </c>
      <c r="I176" s="57">
        <f t="shared" ref="I176:I210" si="128">D176*H176</f>
        <v>333.68</v>
      </c>
      <c r="J176" s="57">
        <v>0</v>
      </c>
      <c r="K176" s="57">
        <f t="shared" ref="K176:K210" si="129">D176*J176</f>
        <v>0</v>
      </c>
      <c r="L176" s="103">
        <f t="shared" ref="L176:L210" si="130">IF(D176="","",(G176+I176+K176))</f>
        <v>390.37</v>
      </c>
      <c r="M176" s="109"/>
    </row>
    <row r="177" spans="1:13" ht="28" x14ac:dyDescent="0.3">
      <c r="A177" s="119">
        <f t="shared" si="126"/>
        <v>117</v>
      </c>
      <c r="B177" s="168"/>
      <c r="C177" s="37" t="s">
        <v>399</v>
      </c>
      <c r="D177" s="21">
        <v>1</v>
      </c>
      <c r="E177" s="21" t="s">
        <v>30</v>
      </c>
      <c r="F177" s="57">
        <v>51.84</v>
      </c>
      <c r="G177" s="57">
        <f t="shared" si="127"/>
        <v>51.84</v>
      </c>
      <c r="H177" s="57">
        <v>157.72999999999999</v>
      </c>
      <c r="I177" s="57">
        <f t="shared" si="128"/>
        <v>157.72999999999999</v>
      </c>
      <c r="J177" s="57">
        <v>0</v>
      </c>
      <c r="K177" s="57">
        <f t="shared" si="129"/>
        <v>0</v>
      </c>
      <c r="L177" s="103">
        <f t="shared" si="130"/>
        <v>209.57</v>
      </c>
      <c r="M177" s="109"/>
    </row>
    <row r="178" spans="1:13" ht="28" x14ac:dyDescent="0.3">
      <c r="A178" s="119">
        <f t="shared" si="126"/>
        <v>118</v>
      </c>
      <c r="B178" s="168"/>
      <c r="C178" s="37" t="s">
        <v>400</v>
      </c>
      <c r="D178" s="21">
        <v>1</v>
      </c>
      <c r="E178" s="21" t="s">
        <v>30</v>
      </c>
      <c r="F178" s="57">
        <v>110.32</v>
      </c>
      <c r="G178" s="57">
        <f t="shared" si="127"/>
        <v>110.32</v>
      </c>
      <c r="H178" s="57">
        <v>1050.1300000000001</v>
      </c>
      <c r="I178" s="57">
        <f t="shared" si="128"/>
        <v>1050.1300000000001</v>
      </c>
      <c r="J178" s="57">
        <v>0</v>
      </c>
      <c r="K178" s="57">
        <f t="shared" si="129"/>
        <v>0</v>
      </c>
      <c r="L178" s="103">
        <f t="shared" si="130"/>
        <v>1160.45</v>
      </c>
      <c r="M178" s="109"/>
    </row>
    <row r="179" spans="1:13" ht="28" x14ac:dyDescent="0.3">
      <c r="A179" s="119">
        <f t="shared" si="126"/>
        <v>119</v>
      </c>
      <c r="B179" s="168"/>
      <c r="C179" s="37" t="s">
        <v>401</v>
      </c>
      <c r="D179" s="21">
        <v>1</v>
      </c>
      <c r="E179" s="21" t="s">
        <v>30</v>
      </c>
      <c r="F179" s="57">
        <v>58.76</v>
      </c>
      <c r="G179" s="57">
        <f t="shared" si="127"/>
        <v>58.76</v>
      </c>
      <c r="H179" s="57">
        <v>207.04</v>
      </c>
      <c r="I179" s="57">
        <f t="shared" si="128"/>
        <v>207.04</v>
      </c>
      <c r="J179" s="57">
        <v>0</v>
      </c>
      <c r="K179" s="57">
        <f t="shared" si="129"/>
        <v>0</v>
      </c>
      <c r="L179" s="103">
        <f t="shared" si="130"/>
        <v>265.8</v>
      </c>
      <c r="M179" s="109"/>
    </row>
    <row r="180" spans="1:13" ht="28" x14ac:dyDescent="0.3">
      <c r="A180" s="119">
        <f t="shared" si="126"/>
        <v>120</v>
      </c>
      <c r="B180" s="168"/>
      <c r="C180" s="37" t="s">
        <v>402</v>
      </c>
      <c r="D180" s="21">
        <v>1</v>
      </c>
      <c r="E180" s="21" t="s">
        <v>30</v>
      </c>
      <c r="F180" s="57">
        <v>58.76</v>
      </c>
      <c r="G180" s="57">
        <f t="shared" si="127"/>
        <v>58.76</v>
      </c>
      <c r="H180" s="57">
        <v>207.04</v>
      </c>
      <c r="I180" s="57">
        <f t="shared" si="128"/>
        <v>207.04</v>
      </c>
      <c r="J180" s="57">
        <v>0</v>
      </c>
      <c r="K180" s="57">
        <f t="shared" si="129"/>
        <v>0</v>
      </c>
      <c r="L180" s="103">
        <f t="shared" si="130"/>
        <v>265.8</v>
      </c>
      <c r="M180" s="109"/>
    </row>
    <row r="181" spans="1:13" ht="28" x14ac:dyDescent="0.3">
      <c r="A181" s="119">
        <f t="shared" si="126"/>
        <v>121</v>
      </c>
      <c r="B181" s="168"/>
      <c r="C181" s="37" t="s">
        <v>403</v>
      </c>
      <c r="D181" s="21">
        <v>1</v>
      </c>
      <c r="E181" s="21" t="s">
        <v>30</v>
      </c>
      <c r="F181" s="57">
        <v>51.84</v>
      </c>
      <c r="G181" s="57">
        <f t="shared" si="127"/>
        <v>51.84</v>
      </c>
      <c r="H181" s="57">
        <v>157.72999999999999</v>
      </c>
      <c r="I181" s="57">
        <f t="shared" si="128"/>
        <v>157.72999999999999</v>
      </c>
      <c r="J181" s="57">
        <v>0</v>
      </c>
      <c r="K181" s="57">
        <f t="shared" si="129"/>
        <v>0</v>
      </c>
      <c r="L181" s="103">
        <f t="shared" si="130"/>
        <v>209.57</v>
      </c>
      <c r="M181" s="109"/>
    </row>
    <row r="182" spans="1:13" ht="28" x14ac:dyDescent="0.3">
      <c r="A182" s="119">
        <f t="shared" si="126"/>
        <v>122</v>
      </c>
      <c r="B182" s="168"/>
      <c r="C182" s="37" t="s">
        <v>404</v>
      </c>
      <c r="D182" s="21">
        <v>1</v>
      </c>
      <c r="E182" s="21" t="s">
        <v>30</v>
      </c>
      <c r="F182" s="57">
        <v>58.76</v>
      </c>
      <c r="G182" s="57">
        <f t="shared" si="127"/>
        <v>58.76</v>
      </c>
      <c r="H182" s="57">
        <v>207.04</v>
      </c>
      <c r="I182" s="57">
        <f t="shared" si="128"/>
        <v>207.04</v>
      </c>
      <c r="J182" s="57">
        <v>0</v>
      </c>
      <c r="K182" s="57">
        <f t="shared" si="129"/>
        <v>0</v>
      </c>
      <c r="L182" s="103">
        <f t="shared" si="130"/>
        <v>265.8</v>
      </c>
      <c r="M182" s="109"/>
    </row>
    <row r="183" spans="1:13" ht="28" x14ac:dyDescent="0.3">
      <c r="A183" s="119">
        <f t="shared" si="126"/>
        <v>123</v>
      </c>
      <c r="B183" s="168"/>
      <c r="C183" s="37" t="s">
        <v>405</v>
      </c>
      <c r="D183" s="21">
        <v>1</v>
      </c>
      <c r="E183" s="21" t="s">
        <v>30</v>
      </c>
      <c r="F183" s="57">
        <v>113.4</v>
      </c>
      <c r="G183" s="57">
        <f t="shared" si="127"/>
        <v>113.4</v>
      </c>
      <c r="H183" s="57">
        <v>110.654</v>
      </c>
      <c r="I183" s="57">
        <f t="shared" si="128"/>
        <v>110.654</v>
      </c>
      <c r="J183" s="57">
        <v>0</v>
      </c>
      <c r="K183" s="57">
        <f t="shared" si="129"/>
        <v>0</v>
      </c>
      <c r="L183" s="103">
        <f t="shared" si="130"/>
        <v>224.054</v>
      </c>
      <c r="M183" s="109"/>
    </row>
    <row r="184" spans="1:13" ht="28" x14ac:dyDescent="0.3">
      <c r="A184" s="119">
        <f t="shared" si="126"/>
        <v>124</v>
      </c>
      <c r="B184" s="168"/>
      <c r="C184" s="37" t="s">
        <v>406</v>
      </c>
      <c r="D184" s="21">
        <v>1</v>
      </c>
      <c r="E184" s="21" t="s">
        <v>30</v>
      </c>
      <c r="F184" s="57">
        <v>58.76</v>
      </c>
      <c r="G184" s="57">
        <f t="shared" si="127"/>
        <v>58.76</v>
      </c>
      <c r="H184" s="57">
        <v>207.04</v>
      </c>
      <c r="I184" s="57">
        <f t="shared" si="128"/>
        <v>207.04</v>
      </c>
      <c r="J184" s="57">
        <v>0</v>
      </c>
      <c r="K184" s="57">
        <f t="shared" si="129"/>
        <v>0</v>
      </c>
      <c r="L184" s="103">
        <f t="shared" si="130"/>
        <v>265.8</v>
      </c>
      <c r="M184" s="109"/>
    </row>
    <row r="185" spans="1:13" ht="28" x14ac:dyDescent="0.3">
      <c r="A185" s="119">
        <f t="shared" si="126"/>
        <v>125</v>
      </c>
      <c r="B185" s="168"/>
      <c r="C185" s="37" t="s">
        <v>407</v>
      </c>
      <c r="D185" s="21">
        <v>1</v>
      </c>
      <c r="E185" s="21" t="s">
        <v>30</v>
      </c>
      <c r="F185" s="57">
        <v>56.69</v>
      </c>
      <c r="G185" s="57">
        <f t="shared" si="127"/>
        <v>56.69</v>
      </c>
      <c r="H185" s="57">
        <v>355.43</v>
      </c>
      <c r="I185" s="57">
        <f t="shared" si="128"/>
        <v>355.43</v>
      </c>
      <c r="J185" s="57">
        <v>0</v>
      </c>
      <c r="K185" s="57">
        <f t="shared" si="129"/>
        <v>0</v>
      </c>
      <c r="L185" s="103">
        <f t="shared" si="130"/>
        <v>412.12</v>
      </c>
      <c r="M185" s="109"/>
    </row>
    <row r="186" spans="1:13" ht="28" x14ac:dyDescent="0.3">
      <c r="A186" s="119">
        <f t="shared" si="126"/>
        <v>126</v>
      </c>
      <c r="B186" s="168"/>
      <c r="C186" s="37" t="s">
        <v>408</v>
      </c>
      <c r="D186" s="21">
        <v>1</v>
      </c>
      <c r="E186" s="21" t="s">
        <v>30</v>
      </c>
      <c r="F186" s="57">
        <v>58.76</v>
      </c>
      <c r="G186" s="57">
        <f t="shared" si="127"/>
        <v>58.76</v>
      </c>
      <c r="H186" s="57">
        <v>207.04</v>
      </c>
      <c r="I186" s="57">
        <f t="shared" si="128"/>
        <v>207.04</v>
      </c>
      <c r="J186" s="57">
        <v>0</v>
      </c>
      <c r="K186" s="57">
        <f t="shared" si="129"/>
        <v>0</v>
      </c>
      <c r="L186" s="103">
        <f t="shared" si="130"/>
        <v>265.8</v>
      </c>
      <c r="M186" s="109"/>
    </row>
    <row r="187" spans="1:13" ht="28" x14ac:dyDescent="0.3">
      <c r="A187" s="119">
        <f t="shared" si="126"/>
        <v>127</v>
      </c>
      <c r="B187" s="168"/>
      <c r="C187" s="37" t="s">
        <v>409</v>
      </c>
      <c r="D187" s="21">
        <v>1</v>
      </c>
      <c r="E187" s="21" t="s">
        <v>30</v>
      </c>
      <c r="F187" s="57">
        <v>110.32</v>
      </c>
      <c r="G187" s="57">
        <f t="shared" si="127"/>
        <v>110.32</v>
      </c>
      <c r="H187" s="57">
        <v>1050.1300000000001</v>
      </c>
      <c r="I187" s="57">
        <f t="shared" si="128"/>
        <v>1050.1300000000001</v>
      </c>
      <c r="J187" s="57">
        <v>0</v>
      </c>
      <c r="K187" s="57">
        <f t="shared" si="129"/>
        <v>0</v>
      </c>
      <c r="L187" s="103">
        <f t="shared" si="130"/>
        <v>1160.45</v>
      </c>
      <c r="M187" s="109"/>
    </row>
    <row r="188" spans="1:13" ht="28" x14ac:dyDescent="0.3">
      <c r="A188" s="119">
        <f t="shared" si="126"/>
        <v>128</v>
      </c>
      <c r="B188" s="168"/>
      <c r="C188" s="37" t="s">
        <v>410</v>
      </c>
      <c r="D188" s="21">
        <v>1</v>
      </c>
      <c r="E188" s="21" t="s">
        <v>30</v>
      </c>
      <c r="F188" s="57">
        <v>51.84</v>
      </c>
      <c r="G188" s="57">
        <f t="shared" si="127"/>
        <v>51.84</v>
      </c>
      <c r="H188" s="57">
        <v>157.72999999999999</v>
      </c>
      <c r="I188" s="57">
        <f t="shared" si="128"/>
        <v>157.72999999999999</v>
      </c>
      <c r="J188" s="57">
        <v>0</v>
      </c>
      <c r="K188" s="57">
        <f t="shared" si="129"/>
        <v>0</v>
      </c>
      <c r="L188" s="103">
        <f t="shared" si="130"/>
        <v>209.57</v>
      </c>
      <c r="M188" s="109"/>
    </row>
    <row r="189" spans="1:13" ht="28" x14ac:dyDescent="0.3">
      <c r="A189" s="119">
        <f t="shared" si="126"/>
        <v>129</v>
      </c>
      <c r="B189" s="168"/>
      <c r="C189" s="37" t="s">
        <v>411</v>
      </c>
      <c r="D189" s="21">
        <v>1</v>
      </c>
      <c r="E189" s="21" t="s">
        <v>30</v>
      </c>
      <c r="F189" s="57">
        <v>58.76</v>
      </c>
      <c r="G189" s="57">
        <f t="shared" si="127"/>
        <v>58.76</v>
      </c>
      <c r="H189" s="57">
        <v>207.04</v>
      </c>
      <c r="I189" s="57">
        <f t="shared" si="128"/>
        <v>207.04</v>
      </c>
      <c r="J189" s="57">
        <v>0</v>
      </c>
      <c r="K189" s="57">
        <f t="shared" si="129"/>
        <v>0</v>
      </c>
      <c r="L189" s="103">
        <f t="shared" si="130"/>
        <v>265.8</v>
      </c>
      <c r="M189" s="109"/>
    </row>
    <row r="190" spans="1:13" ht="28" x14ac:dyDescent="0.3">
      <c r="A190" s="119">
        <f t="shared" si="126"/>
        <v>130</v>
      </c>
      <c r="B190" s="168"/>
      <c r="C190" s="37" t="s">
        <v>412</v>
      </c>
      <c r="D190" s="21">
        <v>1</v>
      </c>
      <c r="E190" s="21" t="s">
        <v>30</v>
      </c>
      <c r="F190" s="57">
        <v>51.84</v>
      </c>
      <c r="G190" s="57">
        <f t="shared" si="127"/>
        <v>51.84</v>
      </c>
      <c r="H190" s="57">
        <v>157.72999999999999</v>
      </c>
      <c r="I190" s="57">
        <f t="shared" si="128"/>
        <v>157.72999999999999</v>
      </c>
      <c r="J190" s="57">
        <v>0</v>
      </c>
      <c r="K190" s="57">
        <f t="shared" si="129"/>
        <v>0</v>
      </c>
      <c r="L190" s="103">
        <f t="shared" si="130"/>
        <v>209.57</v>
      </c>
      <c r="M190" s="109"/>
    </row>
    <row r="191" spans="1:13" ht="28" x14ac:dyDescent="0.3">
      <c r="A191" s="119">
        <f t="shared" si="126"/>
        <v>131</v>
      </c>
      <c r="B191" s="168"/>
      <c r="C191" s="37" t="s">
        <v>413</v>
      </c>
      <c r="D191" s="21">
        <v>1</v>
      </c>
      <c r="E191" s="21" t="s">
        <v>30</v>
      </c>
      <c r="F191" s="57">
        <v>51.84</v>
      </c>
      <c r="G191" s="57">
        <f t="shared" si="127"/>
        <v>51.84</v>
      </c>
      <c r="H191" s="57">
        <v>157.72999999999999</v>
      </c>
      <c r="I191" s="57">
        <f t="shared" si="128"/>
        <v>157.72999999999999</v>
      </c>
      <c r="J191" s="57">
        <v>0</v>
      </c>
      <c r="K191" s="57">
        <f t="shared" si="129"/>
        <v>0</v>
      </c>
      <c r="L191" s="103">
        <f t="shared" si="130"/>
        <v>209.57</v>
      </c>
      <c r="M191" s="109"/>
    </row>
    <row r="192" spans="1:13" ht="28" x14ac:dyDescent="0.3">
      <c r="A192" s="119">
        <f t="shared" si="126"/>
        <v>132</v>
      </c>
      <c r="B192" s="168"/>
      <c r="C192" s="37" t="s">
        <v>414</v>
      </c>
      <c r="D192" s="21">
        <v>1</v>
      </c>
      <c r="E192" s="21" t="s">
        <v>30</v>
      </c>
      <c r="F192" s="57">
        <v>56.69</v>
      </c>
      <c r="G192" s="57">
        <f t="shared" si="127"/>
        <v>56.69</v>
      </c>
      <c r="H192" s="57">
        <v>333.68</v>
      </c>
      <c r="I192" s="57">
        <f t="shared" si="128"/>
        <v>333.68</v>
      </c>
      <c r="J192" s="57">
        <v>0</v>
      </c>
      <c r="K192" s="57">
        <f t="shared" si="129"/>
        <v>0</v>
      </c>
      <c r="L192" s="103">
        <f t="shared" si="130"/>
        <v>390.37</v>
      </c>
      <c r="M192" s="109"/>
    </row>
    <row r="193" spans="1:13" ht="28" x14ac:dyDescent="0.3">
      <c r="A193" s="119">
        <f t="shared" si="126"/>
        <v>133</v>
      </c>
      <c r="B193" s="168"/>
      <c r="C193" s="37" t="s">
        <v>415</v>
      </c>
      <c r="D193" s="21">
        <v>1</v>
      </c>
      <c r="E193" s="21" t="s">
        <v>30</v>
      </c>
      <c r="F193" s="57">
        <v>56.69</v>
      </c>
      <c r="G193" s="57">
        <f t="shared" si="127"/>
        <v>56.69</v>
      </c>
      <c r="H193" s="57">
        <v>333.68</v>
      </c>
      <c r="I193" s="57">
        <f t="shared" si="128"/>
        <v>333.68</v>
      </c>
      <c r="J193" s="57">
        <v>0</v>
      </c>
      <c r="K193" s="57">
        <f t="shared" si="129"/>
        <v>0</v>
      </c>
      <c r="L193" s="103">
        <f t="shared" si="130"/>
        <v>390.37</v>
      </c>
      <c r="M193" s="109"/>
    </row>
    <row r="194" spans="1:13" ht="28" x14ac:dyDescent="0.3">
      <c r="A194" s="119">
        <f t="shared" si="126"/>
        <v>134</v>
      </c>
      <c r="B194" s="168"/>
      <c r="C194" s="37" t="s">
        <v>416</v>
      </c>
      <c r="D194" s="21">
        <v>1</v>
      </c>
      <c r="E194" s="21" t="s">
        <v>30</v>
      </c>
      <c r="F194" s="57">
        <v>110.32</v>
      </c>
      <c r="G194" s="57">
        <f t="shared" si="127"/>
        <v>110.32</v>
      </c>
      <c r="H194" s="57">
        <v>1050.1300000000001</v>
      </c>
      <c r="I194" s="57">
        <f t="shared" si="128"/>
        <v>1050.1300000000001</v>
      </c>
      <c r="J194" s="57">
        <v>0</v>
      </c>
      <c r="K194" s="57">
        <f t="shared" si="129"/>
        <v>0</v>
      </c>
      <c r="L194" s="103">
        <f t="shared" si="130"/>
        <v>1160.45</v>
      </c>
      <c r="M194" s="109"/>
    </row>
    <row r="195" spans="1:13" ht="28" x14ac:dyDescent="0.3">
      <c r="A195" s="119">
        <f t="shared" si="126"/>
        <v>135</v>
      </c>
      <c r="B195" s="168"/>
      <c r="C195" s="37" t="s">
        <v>417</v>
      </c>
      <c r="D195" s="21">
        <v>1</v>
      </c>
      <c r="E195" s="21" t="s">
        <v>30</v>
      </c>
      <c r="F195" s="57">
        <v>56.69</v>
      </c>
      <c r="G195" s="57">
        <f t="shared" si="127"/>
        <v>56.69</v>
      </c>
      <c r="H195" s="57">
        <v>355.43</v>
      </c>
      <c r="I195" s="57">
        <f t="shared" si="128"/>
        <v>355.43</v>
      </c>
      <c r="J195" s="57">
        <v>0</v>
      </c>
      <c r="K195" s="57">
        <f t="shared" si="129"/>
        <v>0</v>
      </c>
      <c r="L195" s="103">
        <f t="shared" si="130"/>
        <v>412.12</v>
      </c>
      <c r="M195" s="109"/>
    </row>
    <row r="196" spans="1:13" ht="28" x14ac:dyDescent="0.3">
      <c r="A196" s="119">
        <f t="shared" si="126"/>
        <v>136</v>
      </c>
      <c r="B196" s="168"/>
      <c r="C196" s="37" t="s">
        <v>418</v>
      </c>
      <c r="D196" s="21">
        <v>1</v>
      </c>
      <c r="E196" s="21" t="s">
        <v>30</v>
      </c>
      <c r="F196" s="57">
        <v>58.76</v>
      </c>
      <c r="G196" s="57">
        <f t="shared" si="127"/>
        <v>58.76</v>
      </c>
      <c r="H196" s="57">
        <v>207.04</v>
      </c>
      <c r="I196" s="57">
        <f t="shared" si="128"/>
        <v>207.04</v>
      </c>
      <c r="J196" s="57">
        <v>0</v>
      </c>
      <c r="K196" s="57">
        <f t="shared" si="129"/>
        <v>0</v>
      </c>
      <c r="L196" s="103">
        <f t="shared" si="130"/>
        <v>265.8</v>
      </c>
      <c r="M196" s="109"/>
    </row>
    <row r="197" spans="1:13" ht="28" x14ac:dyDescent="0.3">
      <c r="A197" s="119">
        <f t="shared" si="126"/>
        <v>137</v>
      </c>
      <c r="B197" s="168"/>
      <c r="C197" s="37" t="s">
        <v>419</v>
      </c>
      <c r="D197" s="21">
        <v>1</v>
      </c>
      <c r="E197" s="21" t="s">
        <v>30</v>
      </c>
      <c r="F197" s="57">
        <v>110.32</v>
      </c>
      <c r="G197" s="57">
        <f t="shared" si="127"/>
        <v>110.32</v>
      </c>
      <c r="H197" s="57">
        <v>1050.1300000000001</v>
      </c>
      <c r="I197" s="57">
        <f t="shared" si="128"/>
        <v>1050.1300000000001</v>
      </c>
      <c r="J197" s="57">
        <v>0</v>
      </c>
      <c r="K197" s="57">
        <f t="shared" si="129"/>
        <v>0</v>
      </c>
      <c r="L197" s="103">
        <f t="shared" si="130"/>
        <v>1160.45</v>
      </c>
      <c r="M197" s="109"/>
    </row>
    <row r="198" spans="1:13" ht="28" x14ac:dyDescent="0.3">
      <c r="A198" s="119">
        <f t="shared" si="126"/>
        <v>138</v>
      </c>
      <c r="B198" s="168"/>
      <c r="C198" s="37" t="s">
        <v>420</v>
      </c>
      <c r="D198" s="21">
        <v>1</v>
      </c>
      <c r="E198" s="21" t="s">
        <v>30</v>
      </c>
      <c r="F198" s="57">
        <v>51.84</v>
      </c>
      <c r="G198" s="57">
        <f t="shared" si="127"/>
        <v>51.84</v>
      </c>
      <c r="H198" s="57">
        <v>157.72999999999999</v>
      </c>
      <c r="I198" s="57">
        <f t="shared" si="128"/>
        <v>157.72999999999999</v>
      </c>
      <c r="J198" s="57">
        <v>0</v>
      </c>
      <c r="K198" s="57">
        <f t="shared" si="129"/>
        <v>0</v>
      </c>
      <c r="L198" s="103">
        <f t="shared" si="130"/>
        <v>209.57</v>
      </c>
      <c r="M198" s="109"/>
    </row>
    <row r="199" spans="1:13" ht="28" x14ac:dyDescent="0.3">
      <c r="A199" s="119">
        <f t="shared" si="126"/>
        <v>139</v>
      </c>
      <c r="B199" s="168"/>
      <c r="C199" s="37" t="s">
        <v>421</v>
      </c>
      <c r="D199" s="21">
        <v>1</v>
      </c>
      <c r="E199" s="21" t="s">
        <v>30</v>
      </c>
      <c r="F199" s="57">
        <v>58.76</v>
      </c>
      <c r="G199" s="57">
        <f t="shared" si="127"/>
        <v>58.76</v>
      </c>
      <c r="H199" s="57">
        <v>207.04</v>
      </c>
      <c r="I199" s="57">
        <f t="shared" si="128"/>
        <v>207.04</v>
      </c>
      <c r="J199" s="57">
        <v>0</v>
      </c>
      <c r="K199" s="57">
        <f t="shared" si="129"/>
        <v>0</v>
      </c>
      <c r="L199" s="103">
        <f t="shared" si="130"/>
        <v>265.8</v>
      </c>
      <c r="M199" s="109"/>
    </row>
    <row r="200" spans="1:13" ht="28" x14ac:dyDescent="0.3">
      <c r="A200" s="119">
        <f t="shared" si="126"/>
        <v>140</v>
      </c>
      <c r="B200" s="168"/>
      <c r="C200" s="37" t="s">
        <v>422</v>
      </c>
      <c r="D200" s="21">
        <v>1</v>
      </c>
      <c r="E200" s="21" t="s">
        <v>30</v>
      </c>
      <c r="F200" s="57">
        <v>51.84</v>
      </c>
      <c r="G200" s="57">
        <f t="shared" si="127"/>
        <v>51.84</v>
      </c>
      <c r="H200" s="57">
        <v>157.72999999999999</v>
      </c>
      <c r="I200" s="57">
        <f t="shared" si="128"/>
        <v>157.72999999999999</v>
      </c>
      <c r="J200" s="57">
        <v>0</v>
      </c>
      <c r="K200" s="57">
        <f t="shared" si="129"/>
        <v>0</v>
      </c>
      <c r="L200" s="103">
        <f t="shared" si="130"/>
        <v>209.57</v>
      </c>
      <c r="M200" s="109"/>
    </row>
    <row r="201" spans="1:13" ht="28" x14ac:dyDescent="0.3">
      <c r="A201" s="119">
        <f t="shared" si="126"/>
        <v>141</v>
      </c>
      <c r="B201" s="168"/>
      <c r="C201" s="37" t="s">
        <v>423</v>
      </c>
      <c r="D201" s="21">
        <v>1</v>
      </c>
      <c r="E201" s="21" t="s">
        <v>30</v>
      </c>
      <c r="F201" s="57">
        <v>51.84</v>
      </c>
      <c r="G201" s="57">
        <f t="shared" si="127"/>
        <v>51.84</v>
      </c>
      <c r="H201" s="57">
        <v>157.72999999999999</v>
      </c>
      <c r="I201" s="57">
        <f t="shared" si="128"/>
        <v>157.72999999999999</v>
      </c>
      <c r="J201" s="57">
        <v>0</v>
      </c>
      <c r="K201" s="57">
        <f t="shared" si="129"/>
        <v>0</v>
      </c>
      <c r="L201" s="103">
        <f t="shared" si="130"/>
        <v>209.57</v>
      </c>
      <c r="M201" s="109"/>
    </row>
    <row r="202" spans="1:13" ht="28" x14ac:dyDescent="0.3">
      <c r="A202" s="119">
        <f t="shared" si="126"/>
        <v>142</v>
      </c>
      <c r="B202" s="168"/>
      <c r="C202" s="37" t="s">
        <v>424</v>
      </c>
      <c r="D202" s="21">
        <v>1</v>
      </c>
      <c r="E202" s="21" t="s">
        <v>30</v>
      </c>
      <c r="F202" s="57">
        <v>58.76</v>
      </c>
      <c r="G202" s="57">
        <f t="shared" si="127"/>
        <v>58.76</v>
      </c>
      <c r="H202" s="57">
        <v>207.04</v>
      </c>
      <c r="I202" s="57">
        <f t="shared" si="128"/>
        <v>207.04</v>
      </c>
      <c r="J202" s="57">
        <v>0</v>
      </c>
      <c r="K202" s="57">
        <f t="shared" si="129"/>
        <v>0</v>
      </c>
      <c r="L202" s="103">
        <f t="shared" si="130"/>
        <v>265.8</v>
      </c>
      <c r="M202" s="109"/>
    </row>
    <row r="203" spans="1:13" ht="28" x14ac:dyDescent="0.3">
      <c r="A203" s="119">
        <f t="shared" si="126"/>
        <v>143</v>
      </c>
      <c r="B203" s="168"/>
      <c r="C203" s="37" t="s">
        <v>425</v>
      </c>
      <c r="D203" s="21">
        <v>1</v>
      </c>
      <c r="E203" s="21" t="s">
        <v>30</v>
      </c>
      <c r="F203" s="57">
        <v>56.69</v>
      </c>
      <c r="G203" s="57">
        <f t="shared" si="127"/>
        <v>56.69</v>
      </c>
      <c r="H203" s="57">
        <v>333.68</v>
      </c>
      <c r="I203" s="57">
        <f t="shared" si="128"/>
        <v>333.68</v>
      </c>
      <c r="J203" s="57">
        <v>0</v>
      </c>
      <c r="K203" s="57">
        <f t="shared" si="129"/>
        <v>0</v>
      </c>
      <c r="L203" s="103">
        <f t="shared" si="130"/>
        <v>390.37</v>
      </c>
      <c r="M203" s="109"/>
    </row>
    <row r="204" spans="1:13" ht="28" x14ac:dyDescent="0.3">
      <c r="A204" s="119">
        <f t="shared" si="126"/>
        <v>144</v>
      </c>
      <c r="B204" s="168"/>
      <c r="C204" s="37" t="s">
        <v>426</v>
      </c>
      <c r="D204" s="21">
        <v>1</v>
      </c>
      <c r="E204" s="21" t="s">
        <v>30</v>
      </c>
      <c r="F204" s="57">
        <v>110.32</v>
      </c>
      <c r="G204" s="57">
        <f t="shared" si="127"/>
        <v>110.32</v>
      </c>
      <c r="H204" s="57">
        <v>1050.1300000000001</v>
      </c>
      <c r="I204" s="57">
        <f t="shared" si="128"/>
        <v>1050.1300000000001</v>
      </c>
      <c r="J204" s="57">
        <v>0</v>
      </c>
      <c r="K204" s="57">
        <f t="shared" si="129"/>
        <v>0</v>
      </c>
      <c r="L204" s="103">
        <f t="shared" si="130"/>
        <v>1160.45</v>
      </c>
      <c r="M204" s="109"/>
    </row>
    <row r="205" spans="1:13" ht="28" x14ac:dyDescent="0.3">
      <c r="A205" s="119">
        <f t="shared" si="126"/>
        <v>145</v>
      </c>
      <c r="B205" s="168"/>
      <c r="C205" s="37" t="s">
        <v>427</v>
      </c>
      <c r="D205" s="21">
        <v>1</v>
      </c>
      <c r="E205" s="21" t="s">
        <v>30</v>
      </c>
      <c r="F205" s="57">
        <v>56.69</v>
      </c>
      <c r="G205" s="57">
        <f t="shared" si="127"/>
        <v>56.69</v>
      </c>
      <c r="H205" s="57">
        <v>355.43</v>
      </c>
      <c r="I205" s="57">
        <f t="shared" si="128"/>
        <v>355.43</v>
      </c>
      <c r="J205" s="57">
        <v>0</v>
      </c>
      <c r="K205" s="57">
        <f t="shared" si="129"/>
        <v>0</v>
      </c>
      <c r="L205" s="103">
        <f t="shared" si="130"/>
        <v>412.12</v>
      </c>
      <c r="M205" s="109"/>
    </row>
    <row r="206" spans="1:13" ht="28" x14ac:dyDescent="0.3">
      <c r="A206" s="119">
        <f t="shared" si="126"/>
        <v>146</v>
      </c>
      <c r="B206" s="168"/>
      <c r="C206" s="37" t="s">
        <v>428</v>
      </c>
      <c r="D206" s="21">
        <v>1</v>
      </c>
      <c r="E206" s="21" t="s">
        <v>30</v>
      </c>
      <c r="F206" s="57">
        <v>58.76</v>
      </c>
      <c r="G206" s="57">
        <f t="shared" si="127"/>
        <v>58.76</v>
      </c>
      <c r="H206" s="57">
        <v>207.04</v>
      </c>
      <c r="I206" s="57">
        <f t="shared" si="128"/>
        <v>207.04</v>
      </c>
      <c r="J206" s="57">
        <v>0</v>
      </c>
      <c r="K206" s="57">
        <f t="shared" si="129"/>
        <v>0</v>
      </c>
      <c r="L206" s="103">
        <f t="shared" si="130"/>
        <v>265.8</v>
      </c>
      <c r="M206" s="109"/>
    </row>
    <row r="207" spans="1:13" ht="28" x14ac:dyDescent="0.3">
      <c r="A207" s="119">
        <f t="shared" si="126"/>
        <v>147</v>
      </c>
      <c r="B207" s="168"/>
      <c r="C207" s="37" t="s">
        <v>429</v>
      </c>
      <c r="D207" s="21">
        <v>1</v>
      </c>
      <c r="E207" s="21" t="s">
        <v>30</v>
      </c>
      <c r="F207" s="57">
        <v>58.76</v>
      </c>
      <c r="G207" s="57">
        <f t="shared" si="127"/>
        <v>58.76</v>
      </c>
      <c r="H207" s="57">
        <v>207.04</v>
      </c>
      <c r="I207" s="57">
        <f t="shared" si="128"/>
        <v>207.04</v>
      </c>
      <c r="J207" s="57">
        <v>0</v>
      </c>
      <c r="K207" s="57">
        <f t="shared" si="129"/>
        <v>0</v>
      </c>
      <c r="L207" s="103">
        <f t="shared" si="130"/>
        <v>265.8</v>
      </c>
      <c r="M207" s="109"/>
    </row>
    <row r="208" spans="1:13" ht="28" x14ac:dyDescent="0.3">
      <c r="A208" s="119">
        <f t="shared" si="126"/>
        <v>148</v>
      </c>
      <c r="B208" s="168"/>
      <c r="C208" s="37" t="s">
        <v>430</v>
      </c>
      <c r="D208" s="21">
        <v>1</v>
      </c>
      <c r="E208" s="21" t="s">
        <v>30</v>
      </c>
      <c r="F208" s="57">
        <v>51.84</v>
      </c>
      <c r="G208" s="57">
        <f t="shared" si="127"/>
        <v>51.84</v>
      </c>
      <c r="H208" s="57">
        <v>157.72999999999999</v>
      </c>
      <c r="I208" s="57">
        <f t="shared" si="128"/>
        <v>157.72999999999999</v>
      </c>
      <c r="J208" s="57">
        <v>0</v>
      </c>
      <c r="K208" s="57">
        <f t="shared" si="129"/>
        <v>0</v>
      </c>
      <c r="L208" s="103">
        <f t="shared" si="130"/>
        <v>209.57</v>
      </c>
      <c r="M208" s="109"/>
    </row>
    <row r="209" spans="1:13" ht="28" x14ac:dyDescent="0.3">
      <c r="A209" s="119">
        <f t="shared" si="126"/>
        <v>149</v>
      </c>
      <c r="B209" s="168"/>
      <c r="C209" s="37" t="s">
        <v>431</v>
      </c>
      <c r="D209" s="21">
        <v>1</v>
      </c>
      <c r="E209" s="21" t="s">
        <v>30</v>
      </c>
      <c r="F209" s="57">
        <v>56.69</v>
      </c>
      <c r="G209" s="57">
        <f t="shared" si="127"/>
        <v>56.69</v>
      </c>
      <c r="H209" s="57">
        <v>333.68</v>
      </c>
      <c r="I209" s="57">
        <f t="shared" si="128"/>
        <v>333.68</v>
      </c>
      <c r="J209" s="57">
        <v>0</v>
      </c>
      <c r="K209" s="57">
        <f t="shared" si="129"/>
        <v>0</v>
      </c>
      <c r="L209" s="103">
        <f t="shared" si="130"/>
        <v>390.37</v>
      </c>
      <c r="M209" s="109"/>
    </row>
    <row r="210" spans="1:13" ht="28" x14ac:dyDescent="0.3">
      <c r="A210" s="119">
        <f t="shared" si="126"/>
        <v>150</v>
      </c>
      <c r="B210" s="168"/>
      <c r="C210" s="37" t="s">
        <v>432</v>
      </c>
      <c r="D210" s="21">
        <v>1</v>
      </c>
      <c r="E210" s="21" t="s">
        <v>30</v>
      </c>
      <c r="F210" s="57">
        <v>110.32</v>
      </c>
      <c r="G210" s="57">
        <f t="shared" si="127"/>
        <v>110.32</v>
      </c>
      <c r="H210" s="57">
        <v>1050.1300000000001</v>
      </c>
      <c r="I210" s="57">
        <f t="shared" si="128"/>
        <v>1050.1300000000001</v>
      </c>
      <c r="J210" s="57">
        <v>0</v>
      </c>
      <c r="K210" s="57">
        <f t="shared" si="129"/>
        <v>0</v>
      </c>
      <c r="L210" s="103">
        <f t="shared" si="130"/>
        <v>1160.45</v>
      </c>
      <c r="M210" s="109"/>
    </row>
    <row r="211" spans="1:13" x14ac:dyDescent="0.3">
      <c r="A211" s="119" t="str">
        <f t="shared" si="126"/>
        <v/>
      </c>
      <c r="B211" s="168"/>
      <c r="C211" s="49" t="s">
        <v>33</v>
      </c>
      <c r="D211" s="21"/>
      <c r="E211" s="21"/>
      <c r="F211" s="57"/>
      <c r="G211" s="57"/>
      <c r="H211" s="57"/>
      <c r="I211" s="57"/>
      <c r="J211" s="57"/>
      <c r="K211" s="57"/>
      <c r="L211" s="103"/>
      <c r="M211" s="109"/>
    </row>
    <row r="212" spans="1:13" x14ac:dyDescent="0.3">
      <c r="A212" s="119">
        <f t="shared" si="126"/>
        <v>151</v>
      </c>
      <c r="B212" s="168"/>
      <c r="C212" s="37" t="s">
        <v>433</v>
      </c>
      <c r="D212" s="21">
        <v>1</v>
      </c>
      <c r="E212" s="21" t="s">
        <v>30</v>
      </c>
      <c r="F212" s="57">
        <v>324</v>
      </c>
      <c r="G212" s="57">
        <f t="shared" ref="G212:G226" si="131">D212*F212</f>
        <v>324</v>
      </c>
      <c r="H212" s="57">
        <v>1143.57</v>
      </c>
      <c r="I212" s="57">
        <f t="shared" ref="I212:I226" si="132">D212*H212</f>
        <v>1143.57</v>
      </c>
      <c r="J212" s="57">
        <v>0</v>
      </c>
      <c r="K212" s="57">
        <f t="shared" ref="K212:K226" si="133">D212*J212</f>
        <v>0</v>
      </c>
      <c r="L212" s="103">
        <f t="shared" ref="L212:L226" si="134">IF(D212="","",(G212+I212+K212))</f>
        <v>1467.57</v>
      </c>
      <c r="M212" s="109"/>
    </row>
    <row r="213" spans="1:13" x14ac:dyDescent="0.3">
      <c r="A213" s="119">
        <f t="shared" si="126"/>
        <v>152</v>
      </c>
      <c r="B213" s="168"/>
      <c r="C213" s="37" t="s">
        <v>434</v>
      </c>
      <c r="D213" s="21">
        <v>1</v>
      </c>
      <c r="E213" s="21" t="s">
        <v>30</v>
      </c>
      <c r="F213" s="57">
        <v>324</v>
      </c>
      <c r="G213" s="57">
        <f t="shared" si="131"/>
        <v>324</v>
      </c>
      <c r="H213" s="57">
        <v>1143.57</v>
      </c>
      <c r="I213" s="57">
        <f t="shared" si="132"/>
        <v>1143.57</v>
      </c>
      <c r="J213" s="57">
        <v>0</v>
      </c>
      <c r="K213" s="57">
        <f t="shared" si="133"/>
        <v>0</v>
      </c>
      <c r="L213" s="103">
        <f t="shared" si="134"/>
        <v>1467.57</v>
      </c>
      <c r="M213" s="109"/>
    </row>
    <row r="214" spans="1:13" x14ac:dyDescent="0.3">
      <c r="A214" s="119">
        <f t="shared" si="126"/>
        <v>153</v>
      </c>
      <c r="B214" s="168"/>
      <c r="C214" s="37" t="s">
        <v>435</v>
      </c>
      <c r="D214" s="21">
        <v>1</v>
      </c>
      <c r="E214" s="21" t="s">
        <v>30</v>
      </c>
      <c r="F214" s="57">
        <v>207.39</v>
      </c>
      <c r="G214" s="57">
        <f t="shared" si="131"/>
        <v>207.39</v>
      </c>
      <c r="H214" s="57">
        <v>742</v>
      </c>
      <c r="I214" s="57">
        <f t="shared" si="132"/>
        <v>742</v>
      </c>
      <c r="J214" s="57">
        <v>0</v>
      </c>
      <c r="K214" s="57">
        <f t="shared" si="133"/>
        <v>0</v>
      </c>
      <c r="L214" s="103">
        <f t="shared" si="134"/>
        <v>949.39</v>
      </c>
      <c r="M214" s="109"/>
    </row>
    <row r="215" spans="1:13" x14ac:dyDescent="0.3">
      <c r="A215" s="119">
        <f t="shared" si="126"/>
        <v>154</v>
      </c>
      <c r="B215" s="168"/>
      <c r="C215" s="37" t="s">
        <v>436</v>
      </c>
      <c r="D215" s="21">
        <v>1</v>
      </c>
      <c r="E215" s="21" t="s">
        <v>30</v>
      </c>
      <c r="F215" s="57">
        <v>207.39</v>
      </c>
      <c r="G215" s="57">
        <f t="shared" si="131"/>
        <v>207.39</v>
      </c>
      <c r="H215" s="57">
        <v>742</v>
      </c>
      <c r="I215" s="57">
        <f t="shared" si="132"/>
        <v>742</v>
      </c>
      <c r="J215" s="57">
        <v>0</v>
      </c>
      <c r="K215" s="57">
        <f t="shared" si="133"/>
        <v>0</v>
      </c>
      <c r="L215" s="103">
        <f t="shared" si="134"/>
        <v>949.39</v>
      </c>
      <c r="M215" s="109"/>
    </row>
    <row r="216" spans="1:13" x14ac:dyDescent="0.3">
      <c r="A216" s="119">
        <f t="shared" si="126"/>
        <v>155</v>
      </c>
      <c r="B216" s="168"/>
      <c r="C216" s="37" t="s">
        <v>437</v>
      </c>
      <c r="D216" s="21">
        <v>1</v>
      </c>
      <c r="E216" s="21" t="s">
        <v>30</v>
      </c>
      <c r="F216" s="57">
        <v>324</v>
      </c>
      <c r="G216" s="57">
        <f t="shared" si="131"/>
        <v>324</v>
      </c>
      <c r="H216" s="57">
        <v>1143.57</v>
      </c>
      <c r="I216" s="57">
        <f t="shared" si="132"/>
        <v>1143.57</v>
      </c>
      <c r="J216" s="57">
        <v>0</v>
      </c>
      <c r="K216" s="57">
        <f t="shared" si="133"/>
        <v>0</v>
      </c>
      <c r="L216" s="103">
        <f t="shared" si="134"/>
        <v>1467.57</v>
      </c>
      <c r="M216" s="109"/>
    </row>
    <row r="217" spans="1:13" x14ac:dyDescent="0.3">
      <c r="A217" s="119">
        <f t="shared" si="126"/>
        <v>156</v>
      </c>
      <c r="B217" s="168"/>
      <c r="C217" s="37" t="s">
        <v>438</v>
      </c>
      <c r="D217" s="21">
        <v>1</v>
      </c>
      <c r="E217" s="21" t="s">
        <v>30</v>
      </c>
      <c r="F217" s="57">
        <v>189.56</v>
      </c>
      <c r="G217" s="57">
        <f t="shared" si="131"/>
        <v>189.56</v>
      </c>
      <c r="H217" s="57">
        <v>686.54</v>
      </c>
      <c r="I217" s="57">
        <f t="shared" si="132"/>
        <v>686.54</v>
      </c>
      <c r="J217" s="57">
        <v>0</v>
      </c>
      <c r="K217" s="57">
        <f t="shared" si="133"/>
        <v>0</v>
      </c>
      <c r="L217" s="103">
        <f t="shared" si="134"/>
        <v>876.09999999999991</v>
      </c>
      <c r="M217" s="109"/>
    </row>
    <row r="218" spans="1:13" x14ac:dyDescent="0.3">
      <c r="A218" s="119">
        <f t="shared" si="126"/>
        <v>157</v>
      </c>
      <c r="B218" s="168"/>
      <c r="C218" s="37" t="s">
        <v>439</v>
      </c>
      <c r="D218" s="21">
        <v>1</v>
      </c>
      <c r="E218" s="21" t="s">
        <v>30</v>
      </c>
      <c r="F218" s="57">
        <v>207.39</v>
      </c>
      <c r="G218" s="57">
        <f t="shared" si="131"/>
        <v>207.39</v>
      </c>
      <c r="H218" s="57">
        <v>742</v>
      </c>
      <c r="I218" s="57">
        <f t="shared" si="132"/>
        <v>742</v>
      </c>
      <c r="J218" s="57">
        <v>0</v>
      </c>
      <c r="K218" s="57">
        <f t="shared" si="133"/>
        <v>0</v>
      </c>
      <c r="L218" s="103">
        <f t="shared" si="134"/>
        <v>949.39</v>
      </c>
      <c r="M218" s="109"/>
    </row>
    <row r="219" spans="1:13" x14ac:dyDescent="0.3">
      <c r="A219" s="119">
        <f t="shared" si="126"/>
        <v>158</v>
      </c>
      <c r="B219" s="168"/>
      <c r="C219" s="37" t="s">
        <v>440</v>
      </c>
      <c r="D219" s="21">
        <v>1</v>
      </c>
      <c r="E219" s="21" t="s">
        <v>30</v>
      </c>
      <c r="F219" s="57">
        <v>324</v>
      </c>
      <c r="G219" s="57">
        <f t="shared" si="131"/>
        <v>324</v>
      </c>
      <c r="H219" s="57">
        <v>1143.57</v>
      </c>
      <c r="I219" s="57">
        <f t="shared" si="132"/>
        <v>1143.57</v>
      </c>
      <c r="J219" s="57">
        <v>0</v>
      </c>
      <c r="K219" s="57">
        <f t="shared" si="133"/>
        <v>0</v>
      </c>
      <c r="L219" s="103">
        <f t="shared" si="134"/>
        <v>1467.57</v>
      </c>
      <c r="M219" s="109"/>
    </row>
    <row r="220" spans="1:13" x14ac:dyDescent="0.3">
      <c r="A220" s="119">
        <f t="shared" si="126"/>
        <v>159</v>
      </c>
      <c r="B220" s="168"/>
      <c r="C220" s="37" t="s">
        <v>441</v>
      </c>
      <c r="D220" s="21">
        <v>1</v>
      </c>
      <c r="E220" s="21" t="s">
        <v>30</v>
      </c>
      <c r="F220" s="57">
        <v>189.56</v>
      </c>
      <c r="G220" s="57">
        <f t="shared" si="131"/>
        <v>189.56</v>
      </c>
      <c r="H220" s="57">
        <v>686.54</v>
      </c>
      <c r="I220" s="57">
        <f t="shared" si="132"/>
        <v>686.54</v>
      </c>
      <c r="J220" s="57">
        <v>0</v>
      </c>
      <c r="K220" s="57">
        <f t="shared" si="133"/>
        <v>0</v>
      </c>
      <c r="L220" s="103">
        <f t="shared" si="134"/>
        <v>876.09999999999991</v>
      </c>
      <c r="M220" s="109"/>
    </row>
    <row r="221" spans="1:13" x14ac:dyDescent="0.3">
      <c r="A221" s="119">
        <f t="shared" si="126"/>
        <v>160</v>
      </c>
      <c r="B221" s="168"/>
      <c r="C221" s="37" t="s">
        <v>442</v>
      </c>
      <c r="D221" s="21">
        <v>1</v>
      </c>
      <c r="E221" s="21" t="s">
        <v>30</v>
      </c>
      <c r="F221" s="57">
        <v>207.39</v>
      </c>
      <c r="G221" s="57">
        <f t="shared" si="131"/>
        <v>207.39</v>
      </c>
      <c r="H221" s="57">
        <v>742</v>
      </c>
      <c r="I221" s="57">
        <f t="shared" si="132"/>
        <v>742</v>
      </c>
      <c r="J221" s="57">
        <v>0</v>
      </c>
      <c r="K221" s="57">
        <f t="shared" si="133"/>
        <v>0</v>
      </c>
      <c r="L221" s="103">
        <f t="shared" si="134"/>
        <v>949.39</v>
      </c>
      <c r="M221" s="109"/>
    </row>
    <row r="222" spans="1:13" x14ac:dyDescent="0.3">
      <c r="A222" s="119">
        <f t="shared" si="126"/>
        <v>161</v>
      </c>
      <c r="B222" s="168"/>
      <c r="C222" s="37" t="s">
        <v>443</v>
      </c>
      <c r="D222" s="21">
        <v>1</v>
      </c>
      <c r="E222" s="21" t="s">
        <v>30</v>
      </c>
      <c r="F222" s="57">
        <v>305.43</v>
      </c>
      <c r="G222" s="57">
        <f t="shared" si="131"/>
        <v>305.43</v>
      </c>
      <c r="H222" s="57">
        <v>964.39</v>
      </c>
      <c r="I222" s="57">
        <f t="shared" si="132"/>
        <v>964.39</v>
      </c>
      <c r="J222" s="57">
        <v>0</v>
      </c>
      <c r="K222" s="57">
        <f t="shared" si="133"/>
        <v>0</v>
      </c>
      <c r="L222" s="103">
        <f t="shared" si="134"/>
        <v>1269.82</v>
      </c>
      <c r="M222" s="109"/>
    </row>
    <row r="223" spans="1:13" x14ac:dyDescent="0.3">
      <c r="A223" s="119">
        <f t="shared" si="126"/>
        <v>162</v>
      </c>
      <c r="B223" s="168"/>
      <c r="C223" s="37" t="s">
        <v>444</v>
      </c>
      <c r="D223" s="21">
        <v>1</v>
      </c>
      <c r="E223" s="21" t="s">
        <v>30</v>
      </c>
      <c r="F223" s="57">
        <v>189.56</v>
      </c>
      <c r="G223" s="57">
        <f t="shared" si="131"/>
        <v>189.56</v>
      </c>
      <c r="H223" s="57">
        <v>686.54</v>
      </c>
      <c r="I223" s="57">
        <f t="shared" si="132"/>
        <v>686.54</v>
      </c>
      <c r="J223" s="57">
        <v>0</v>
      </c>
      <c r="K223" s="57">
        <f t="shared" si="133"/>
        <v>0</v>
      </c>
      <c r="L223" s="103">
        <f t="shared" si="134"/>
        <v>876.09999999999991</v>
      </c>
      <c r="M223" s="109"/>
    </row>
    <row r="224" spans="1:13" x14ac:dyDescent="0.3">
      <c r="A224" s="119">
        <f t="shared" si="126"/>
        <v>163</v>
      </c>
      <c r="B224" s="168"/>
      <c r="C224" s="37" t="s">
        <v>445</v>
      </c>
      <c r="D224" s="21">
        <v>1</v>
      </c>
      <c r="E224" s="21" t="s">
        <v>30</v>
      </c>
      <c r="F224" s="57">
        <v>347.56</v>
      </c>
      <c r="G224" s="57">
        <f t="shared" si="131"/>
        <v>347.56</v>
      </c>
      <c r="H224" s="57">
        <v>1364.22</v>
      </c>
      <c r="I224" s="57">
        <f t="shared" si="132"/>
        <v>1364.22</v>
      </c>
      <c r="J224" s="57">
        <v>0</v>
      </c>
      <c r="K224" s="57">
        <f t="shared" si="133"/>
        <v>0</v>
      </c>
      <c r="L224" s="103">
        <f t="shared" si="134"/>
        <v>1711.78</v>
      </c>
      <c r="M224" s="109"/>
    </row>
    <row r="225" spans="1:13" x14ac:dyDescent="0.3">
      <c r="A225" s="119">
        <f t="shared" si="126"/>
        <v>164</v>
      </c>
      <c r="B225" s="168"/>
      <c r="C225" s="37" t="s">
        <v>446</v>
      </c>
      <c r="D225" s="21">
        <v>1</v>
      </c>
      <c r="E225" s="21" t="s">
        <v>30</v>
      </c>
      <c r="F225" s="57">
        <v>289.45</v>
      </c>
      <c r="G225" s="57">
        <f t="shared" si="131"/>
        <v>289.45</v>
      </c>
      <c r="H225" s="57">
        <v>1045.3399999999999</v>
      </c>
      <c r="I225" s="57">
        <f t="shared" si="132"/>
        <v>1045.3399999999999</v>
      </c>
      <c r="J225" s="57">
        <v>0</v>
      </c>
      <c r="K225" s="57">
        <f t="shared" si="133"/>
        <v>0</v>
      </c>
      <c r="L225" s="103">
        <f t="shared" si="134"/>
        <v>1334.79</v>
      </c>
      <c r="M225" s="109"/>
    </row>
    <row r="226" spans="1:13" x14ac:dyDescent="0.3">
      <c r="A226" s="119">
        <f t="shared" si="126"/>
        <v>165</v>
      </c>
      <c r="B226" s="168"/>
      <c r="C226" s="37" t="s">
        <v>447</v>
      </c>
      <c r="D226" s="21">
        <v>1</v>
      </c>
      <c r="E226" s="21" t="s">
        <v>30</v>
      </c>
      <c r="F226" s="57">
        <v>189.56</v>
      </c>
      <c r="G226" s="57">
        <f t="shared" si="131"/>
        <v>189.56</v>
      </c>
      <c r="H226" s="57">
        <v>686.54</v>
      </c>
      <c r="I226" s="57">
        <f t="shared" si="132"/>
        <v>686.54</v>
      </c>
      <c r="J226" s="57">
        <v>0</v>
      </c>
      <c r="K226" s="57">
        <f t="shared" si="133"/>
        <v>0</v>
      </c>
      <c r="L226" s="103">
        <f t="shared" si="134"/>
        <v>876.09999999999991</v>
      </c>
      <c r="M226" s="109"/>
    </row>
    <row r="227" spans="1:13" x14ac:dyDescent="0.3">
      <c r="A227" s="119" t="str">
        <f t="shared" si="126"/>
        <v/>
      </c>
      <c r="B227" s="168"/>
      <c r="C227" s="49" t="s">
        <v>59</v>
      </c>
      <c r="D227" s="21"/>
      <c r="E227" s="21"/>
      <c r="F227" s="57"/>
      <c r="G227" s="57"/>
      <c r="H227" s="57"/>
      <c r="I227" s="57"/>
      <c r="J227" s="57"/>
      <c r="K227" s="57"/>
      <c r="L227" s="103"/>
      <c r="M227" s="109"/>
    </row>
    <row r="228" spans="1:13" x14ac:dyDescent="0.3">
      <c r="A228" s="119">
        <f t="shared" si="126"/>
        <v>166</v>
      </c>
      <c r="B228" s="168"/>
      <c r="C228" s="37" t="s">
        <v>452</v>
      </c>
      <c r="D228" s="21">
        <v>102.68</v>
      </c>
      <c r="E228" s="21" t="s">
        <v>40</v>
      </c>
      <c r="F228" s="57">
        <v>5.3</v>
      </c>
      <c r="G228" s="57">
        <v>5.14</v>
      </c>
      <c r="H228" s="57">
        <v>686.54</v>
      </c>
      <c r="I228" s="57">
        <f t="shared" ref="I228:I229" si="135">D228*H228</f>
        <v>70493.927200000006</v>
      </c>
      <c r="J228" s="57">
        <v>0</v>
      </c>
      <c r="K228" s="57">
        <f t="shared" ref="K228:K229" si="136">D228*J228</f>
        <v>0</v>
      </c>
      <c r="L228" s="103">
        <f t="shared" ref="L228:L229" si="137">IF(D228="","",(G228+I228+K228))</f>
        <v>70499.067200000005</v>
      </c>
      <c r="M228" s="109"/>
    </row>
    <row r="229" spans="1:13" x14ac:dyDescent="0.3">
      <c r="A229" s="119">
        <f t="shared" si="126"/>
        <v>167</v>
      </c>
      <c r="B229" s="168"/>
      <c r="C229" s="37" t="s">
        <v>453</v>
      </c>
      <c r="D229" s="21">
        <v>284.2</v>
      </c>
      <c r="E229" s="21" t="s">
        <v>40</v>
      </c>
      <c r="F229" s="57">
        <v>5.3</v>
      </c>
      <c r="G229" s="57">
        <v>5.14</v>
      </c>
      <c r="H229" s="57">
        <v>686.54</v>
      </c>
      <c r="I229" s="57">
        <f t="shared" si="135"/>
        <v>195114.66799999998</v>
      </c>
      <c r="J229" s="57">
        <v>0</v>
      </c>
      <c r="K229" s="57">
        <f t="shared" si="136"/>
        <v>0</v>
      </c>
      <c r="L229" s="103">
        <f t="shared" si="137"/>
        <v>195119.80799999999</v>
      </c>
      <c r="M229" s="109"/>
    </row>
    <row r="230" spans="1:13" x14ac:dyDescent="0.3">
      <c r="A230" s="119" t="str">
        <f t="shared" si="126"/>
        <v/>
      </c>
      <c r="B230" s="168"/>
      <c r="C230" s="49" t="s">
        <v>448</v>
      </c>
      <c r="D230" s="21"/>
      <c r="E230" s="21"/>
      <c r="F230" s="57"/>
      <c r="G230" s="57"/>
      <c r="H230" s="57"/>
      <c r="I230" s="57"/>
      <c r="J230" s="57"/>
      <c r="K230" s="57"/>
      <c r="L230" s="103"/>
      <c r="M230" s="109"/>
    </row>
    <row r="231" spans="1:13" x14ac:dyDescent="0.3">
      <c r="A231" s="119">
        <f t="shared" si="126"/>
        <v>168</v>
      </c>
      <c r="B231" s="168"/>
      <c r="C231" s="37" t="s">
        <v>449</v>
      </c>
      <c r="D231" s="21">
        <v>35</v>
      </c>
      <c r="E231" s="21" t="s">
        <v>30</v>
      </c>
      <c r="F231" s="57">
        <v>79.150000000000006</v>
      </c>
      <c r="G231" s="57">
        <f t="shared" ref="G231:G232" si="138">D231*F231</f>
        <v>2770.25</v>
      </c>
      <c r="H231" s="57">
        <v>131.09</v>
      </c>
      <c r="I231" s="57">
        <f t="shared" ref="I231:I232" si="139">D231*H231</f>
        <v>4588.1500000000005</v>
      </c>
      <c r="J231" s="57">
        <v>0</v>
      </c>
      <c r="K231" s="57">
        <f t="shared" ref="K231:K232" si="140">D231*J231</f>
        <v>0</v>
      </c>
      <c r="L231" s="103">
        <f t="shared" ref="L231:L232" si="141">IF(D231="","",(G231+I231+K231))</f>
        <v>7358.4000000000005</v>
      </c>
      <c r="M231" s="109"/>
    </row>
    <row r="232" spans="1:13" x14ac:dyDescent="0.3">
      <c r="A232" s="119">
        <f t="shared" si="126"/>
        <v>169</v>
      </c>
      <c r="B232" s="168"/>
      <c r="C232" s="37" t="s">
        <v>450</v>
      </c>
      <c r="D232" s="21">
        <v>15</v>
      </c>
      <c r="E232" s="21" t="s">
        <v>30</v>
      </c>
      <c r="F232" s="57">
        <v>47.27</v>
      </c>
      <c r="G232" s="57">
        <f t="shared" si="138"/>
        <v>709.05000000000007</v>
      </c>
      <c r="H232" s="57">
        <v>51.8</v>
      </c>
      <c r="I232" s="57">
        <f t="shared" si="139"/>
        <v>777</v>
      </c>
      <c r="J232" s="57">
        <v>0</v>
      </c>
      <c r="K232" s="57">
        <f t="shared" si="140"/>
        <v>0</v>
      </c>
      <c r="L232" s="103">
        <f t="shared" si="141"/>
        <v>1486.0500000000002</v>
      </c>
      <c r="M232" s="109"/>
    </row>
    <row r="233" spans="1:13" s="3" customFormat="1" ht="18" customHeight="1" x14ac:dyDescent="0.3">
      <c r="A233" s="68" t="str">
        <f>IF(E233=0,"",1+MAX(#REF!))</f>
        <v/>
      </c>
      <c r="B233" s="110"/>
      <c r="C233" s="111"/>
      <c r="D233" s="112"/>
      <c r="E233" s="112"/>
      <c r="F233" s="112"/>
      <c r="G233" s="112"/>
      <c r="H233" s="112"/>
      <c r="I233" s="112"/>
      <c r="J233" s="112"/>
      <c r="K233" s="112" t="s">
        <v>11</v>
      </c>
      <c r="L233" s="82">
        <f>SUM(L174:L232)</f>
        <v>307136.8492</v>
      </c>
      <c r="M233" s="113"/>
    </row>
    <row r="234" spans="1:13" ht="18" customHeight="1" x14ac:dyDescent="0.3">
      <c r="A234" s="35" t="str">
        <f>IF(E234=0,"",1+MAX(A233:A233))</f>
        <v/>
      </c>
      <c r="B234" s="84"/>
      <c r="C234" s="84"/>
      <c r="D234" s="84"/>
      <c r="E234" s="84"/>
      <c r="F234" s="121"/>
      <c r="G234" s="84"/>
      <c r="H234" s="84"/>
      <c r="I234" s="84"/>
      <c r="J234" s="84"/>
      <c r="K234" s="84"/>
      <c r="L234" s="84"/>
      <c r="M234" s="122"/>
    </row>
    <row r="235" spans="1:13" s="3" customFormat="1" ht="18" customHeight="1" x14ac:dyDescent="0.3">
      <c r="A235" s="118" t="str">
        <f>IF(E235=0,"",1+MAX(A233:A234))</f>
        <v/>
      </c>
      <c r="B235" s="166" t="s">
        <v>73</v>
      </c>
      <c r="C235" s="166"/>
      <c r="D235" s="166"/>
      <c r="E235" s="166"/>
      <c r="F235" s="166"/>
      <c r="G235" s="166"/>
      <c r="H235" s="166"/>
      <c r="I235" s="166"/>
      <c r="J235" s="166"/>
      <c r="K235" s="166"/>
      <c r="L235" s="104"/>
      <c r="M235" s="107"/>
    </row>
    <row r="236" spans="1:13" s="3" customFormat="1" ht="18" customHeight="1" x14ac:dyDescent="0.3">
      <c r="A236" s="119"/>
      <c r="B236" s="147"/>
      <c r="C236" s="49" t="s">
        <v>140</v>
      </c>
      <c r="D236" s="21"/>
      <c r="E236" s="21"/>
      <c r="F236" s="57"/>
      <c r="G236" s="57"/>
      <c r="H236" s="57"/>
      <c r="I236" s="57"/>
      <c r="J236" s="57"/>
      <c r="K236" s="57"/>
      <c r="L236" s="103"/>
      <c r="M236" s="109"/>
    </row>
    <row r="237" spans="1:13" s="3" customFormat="1" ht="18" customHeight="1" x14ac:dyDescent="0.3">
      <c r="A237" s="119">
        <f t="shared" ref="A237" si="142">IF(E237=0,"",1+MAX(A231:A236))</f>
        <v>170</v>
      </c>
      <c r="B237" s="167" t="s">
        <v>208</v>
      </c>
      <c r="C237" s="145" t="s">
        <v>141</v>
      </c>
      <c r="D237" s="22">
        <v>77.47</v>
      </c>
      <c r="E237" s="22" t="s">
        <v>40</v>
      </c>
      <c r="F237" s="57"/>
      <c r="G237" s="57"/>
      <c r="H237" s="57"/>
      <c r="I237" s="57"/>
      <c r="J237" s="57"/>
      <c r="K237" s="57"/>
      <c r="L237" s="103"/>
      <c r="M237" s="109"/>
    </row>
    <row r="238" spans="1:13" s="3" customFormat="1" ht="18" customHeight="1" x14ac:dyDescent="0.3">
      <c r="A238" s="119">
        <f>IF(E238=0,"",1+MAX(A233:A237))</f>
        <v>171</v>
      </c>
      <c r="B238" s="168"/>
      <c r="C238" s="37" t="s">
        <v>142</v>
      </c>
      <c r="D238" s="21">
        <f>D237/0.45*(3)</f>
        <v>516.46666666666658</v>
      </c>
      <c r="E238" s="21" t="s">
        <v>40</v>
      </c>
      <c r="F238" s="57">
        <v>3.08</v>
      </c>
      <c r="G238" s="57">
        <f t="shared" ref="G238:G240" si="143">D238*F238</f>
        <v>1590.717333333333</v>
      </c>
      <c r="H238" s="57">
        <v>6.1</v>
      </c>
      <c r="I238" s="57">
        <f t="shared" ref="I238:I240" si="144">D238*H238</f>
        <v>3150.4466666666658</v>
      </c>
      <c r="J238" s="57">
        <v>0</v>
      </c>
      <c r="K238" s="57">
        <f t="shared" ref="K238:K240" si="145">D238*J238</f>
        <v>0</v>
      </c>
      <c r="L238" s="103">
        <f t="shared" ref="L238:L240" si="146">IF(D238="","",(G238+I238+K238))</f>
        <v>4741.1639999999989</v>
      </c>
      <c r="M238" s="109"/>
    </row>
    <row r="239" spans="1:13" s="3" customFormat="1" ht="18" customHeight="1" x14ac:dyDescent="0.3">
      <c r="A239" s="119">
        <f t="shared" ref="A239:A292" si="147">IF(E239=0,"",1+MAX(A233:A238))</f>
        <v>172</v>
      </c>
      <c r="B239" s="168"/>
      <c r="C239" s="37" t="s">
        <v>143</v>
      </c>
      <c r="D239" s="21">
        <f>D237*3</f>
        <v>232.41</v>
      </c>
      <c r="E239" s="21" t="s">
        <v>40</v>
      </c>
      <c r="F239" s="57">
        <v>2.5299999999999998</v>
      </c>
      <c r="G239" s="57">
        <f t="shared" si="143"/>
        <v>587.9973</v>
      </c>
      <c r="H239" s="57">
        <v>6.14</v>
      </c>
      <c r="I239" s="57">
        <f t="shared" si="144"/>
        <v>1426.9974</v>
      </c>
      <c r="J239" s="57">
        <v>0</v>
      </c>
      <c r="K239" s="57">
        <f t="shared" si="145"/>
        <v>0</v>
      </c>
      <c r="L239" s="103">
        <f t="shared" si="146"/>
        <v>2014.9947</v>
      </c>
      <c r="M239" s="109"/>
    </row>
    <row r="240" spans="1:13" s="3" customFormat="1" ht="18" customHeight="1" x14ac:dyDescent="0.3">
      <c r="A240" s="119">
        <f t="shared" si="147"/>
        <v>173</v>
      </c>
      <c r="B240" s="168"/>
      <c r="C240" s="37" t="s">
        <v>144</v>
      </c>
      <c r="D240" s="21">
        <f>D237*3*2</f>
        <v>464.82</v>
      </c>
      <c r="E240" s="21" t="s">
        <v>39</v>
      </c>
      <c r="F240" s="57">
        <v>19.649999999999999</v>
      </c>
      <c r="G240" s="57">
        <f t="shared" si="143"/>
        <v>9133.7129999999997</v>
      </c>
      <c r="H240" s="57">
        <v>19.260000000000002</v>
      </c>
      <c r="I240" s="57">
        <f t="shared" si="144"/>
        <v>8952.4332000000013</v>
      </c>
      <c r="J240" s="57">
        <v>0</v>
      </c>
      <c r="K240" s="57">
        <f t="shared" si="145"/>
        <v>0</v>
      </c>
      <c r="L240" s="103">
        <f t="shared" si="146"/>
        <v>18086.146200000003</v>
      </c>
      <c r="M240" s="109"/>
    </row>
    <row r="241" spans="1:13" s="3" customFormat="1" ht="18" customHeight="1" x14ac:dyDescent="0.3">
      <c r="A241" s="119" t="str">
        <f t="shared" si="147"/>
        <v/>
      </c>
      <c r="B241" s="168"/>
      <c r="C241" s="37"/>
      <c r="D241" s="21"/>
      <c r="E241" s="21"/>
      <c r="F241" s="57"/>
      <c r="G241" s="57"/>
      <c r="H241" s="57"/>
      <c r="I241" s="57"/>
      <c r="J241" s="57"/>
      <c r="K241" s="57"/>
      <c r="L241" s="103"/>
      <c r="M241" s="109"/>
    </row>
    <row r="242" spans="1:13" s="3" customFormat="1" ht="18" customHeight="1" x14ac:dyDescent="0.3">
      <c r="A242" s="119">
        <f t="shared" si="147"/>
        <v>174</v>
      </c>
      <c r="B242" s="168"/>
      <c r="C242" s="145" t="s">
        <v>141</v>
      </c>
      <c r="D242" s="22">
        <v>20.18</v>
      </c>
      <c r="E242" s="22" t="s">
        <v>40</v>
      </c>
      <c r="F242" s="57"/>
      <c r="G242" s="57"/>
      <c r="H242" s="57"/>
      <c r="I242" s="57"/>
      <c r="J242" s="57"/>
      <c r="K242" s="57"/>
      <c r="L242" s="103"/>
      <c r="M242" s="109"/>
    </row>
    <row r="243" spans="1:13" s="3" customFormat="1" ht="18" customHeight="1" x14ac:dyDescent="0.3">
      <c r="A243" s="119">
        <f t="shared" si="147"/>
        <v>175</v>
      </c>
      <c r="B243" s="168"/>
      <c r="C243" s="37" t="s">
        <v>142</v>
      </c>
      <c r="D243" s="21">
        <f>D242/0.45*(3)</f>
        <v>134.53333333333333</v>
      </c>
      <c r="E243" s="21" t="s">
        <v>40</v>
      </c>
      <c r="F243" s="57">
        <v>3.08</v>
      </c>
      <c r="G243" s="57">
        <f t="shared" ref="G243:G245" si="148">D243*F243</f>
        <v>414.36266666666666</v>
      </c>
      <c r="H243" s="57">
        <v>6.1</v>
      </c>
      <c r="I243" s="57">
        <f t="shared" ref="I243:I245" si="149">D243*H243</f>
        <v>820.65333333333331</v>
      </c>
      <c r="J243" s="57">
        <v>0</v>
      </c>
      <c r="K243" s="57">
        <f t="shared" ref="K243:K245" si="150">D243*J243</f>
        <v>0</v>
      </c>
      <c r="L243" s="103">
        <f t="shared" ref="L243:L245" si="151">IF(D243="","",(G243+I243+K243))</f>
        <v>1235.0160000000001</v>
      </c>
      <c r="M243" s="109"/>
    </row>
    <row r="244" spans="1:13" s="3" customFormat="1" ht="18" customHeight="1" x14ac:dyDescent="0.3">
      <c r="A244" s="119">
        <f t="shared" si="147"/>
        <v>176</v>
      </c>
      <c r="B244" s="168"/>
      <c r="C244" s="37" t="s">
        <v>143</v>
      </c>
      <c r="D244" s="21">
        <f>D242*3</f>
        <v>60.54</v>
      </c>
      <c r="E244" s="21" t="s">
        <v>40</v>
      </c>
      <c r="F244" s="57">
        <v>2.5299999999999998</v>
      </c>
      <c r="G244" s="57">
        <f t="shared" si="148"/>
        <v>153.16619999999998</v>
      </c>
      <c r="H244" s="57">
        <v>6.14</v>
      </c>
      <c r="I244" s="57">
        <f t="shared" si="149"/>
        <v>371.71559999999999</v>
      </c>
      <c r="J244" s="57">
        <v>0</v>
      </c>
      <c r="K244" s="57">
        <f t="shared" si="150"/>
        <v>0</v>
      </c>
      <c r="L244" s="103">
        <f t="shared" si="151"/>
        <v>524.8818</v>
      </c>
      <c r="M244" s="109"/>
    </row>
    <row r="245" spans="1:13" s="3" customFormat="1" ht="18" customHeight="1" x14ac:dyDescent="0.3">
      <c r="A245" s="119">
        <f t="shared" si="147"/>
        <v>177</v>
      </c>
      <c r="B245" s="168"/>
      <c r="C245" s="37" t="s">
        <v>144</v>
      </c>
      <c r="D245" s="21">
        <f>D242*3</f>
        <v>60.54</v>
      </c>
      <c r="E245" s="21" t="s">
        <v>39</v>
      </c>
      <c r="F245" s="57">
        <v>19.649999999999999</v>
      </c>
      <c r="G245" s="57">
        <f t="shared" si="148"/>
        <v>1189.6109999999999</v>
      </c>
      <c r="H245" s="57">
        <v>19.260000000000002</v>
      </c>
      <c r="I245" s="57">
        <f t="shared" si="149"/>
        <v>1166.0004000000001</v>
      </c>
      <c r="J245" s="57">
        <v>0</v>
      </c>
      <c r="K245" s="57">
        <f t="shared" si="150"/>
        <v>0</v>
      </c>
      <c r="L245" s="103">
        <f t="shared" si="151"/>
        <v>2355.6113999999998</v>
      </c>
      <c r="M245" s="109"/>
    </row>
    <row r="246" spans="1:13" s="3" customFormat="1" ht="18" customHeight="1" x14ac:dyDescent="0.3">
      <c r="A246" s="119">
        <f t="shared" si="147"/>
        <v>178</v>
      </c>
      <c r="B246" s="168"/>
      <c r="C246" s="37" t="s">
        <v>145</v>
      </c>
      <c r="D246" s="21">
        <f>D242*3</f>
        <v>60.54</v>
      </c>
      <c r="E246" s="21" t="s">
        <v>39</v>
      </c>
      <c r="F246" s="57">
        <v>21.21</v>
      </c>
      <c r="G246" s="57">
        <f t="shared" ref="G243:G246" si="152">D246*F246</f>
        <v>1284.0534</v>
      </c>
      <c r="H246" s="57">
        <v>23.86</v>
      </c>
      <c r="I246" s="57">
        <f t="shared" ref="I243:I246" si="153">D246*H246</f>
        <v>1444.4844000000001</v>
      </c>
      <c r="J246" s="57">
        <v>0</v>
      </c>
      <c r="K246" s="57">
        <f t="shared" ref="K243:K246" si="154">D246*J246</f>
        <v>0</v>
      </c>
      <c r="L246" s="103">
        <f t="shared" ref="L243:L246" si="155">IF(D246="","",(G246+I246+K246))</f>
        <v>2728.5378000000001</v>
      </c>
      <c r="M246" s="109"/>
    </row>
    <row r="247" spans="1:13" s="3" customFormat="1" ht="18" customHeight="1" x14ac:dyDescent="0.3">
      <c r="A247" s="119" t="str">
        <f t="shared" si="147"/>
        <v/>
      </c>
      <c r="B247" s="168"/>
      <c r="C247" s="37"/>
      <c r="D247" s="21"/>
      <c r="E247" s="21"/>
      <c r="F247" s="57"/>
      <c r="G247" s="57"/>
      <c r="H247" s="57"/>
      <c r="I247" s="57"/>
      <c r="J247" s="57"/>
      <c r="K247" s="57"/>
      <c r="L247" s="103"/>
      <c r="M247" s="109"/>
    </row>
    <row r="248" spans="1:13" s="3" customFormat="1" ht="18" customHeight="1" x14ac:dyDescent="0.3">
      <c r="A248" s="119">
        <f t="shared" si="147"/>
        <v>179</v>
      </c>
      <c r="B248" s="168"/>
      <c r="C248" s="145" t="s">
        <v>146</v>
      </c>
      <c r="D248" s="22">
        <v>5.57</v>
      </c>
      <c r="E248" s="22" t="s">
        <v>40</v>
      </c>
      <c r="F248" s="57"/>
      <c r="G248" s="57"/>
      <c r="H248" s="57"/>
      <c r="I248" s="57"/>
      <c r="J248" s="57"/>
      <c r="K248" s="57"/>
      <c r="L248" s="103"/>
      <c r="M248" s="109"/>
    </row>
    <row r="249" spans="1:13" s="3" customFormat="1" ht="18" customHeight="1" x14ac:dyDescent="0.3">
      <c r="A249" s="119">
        <f t="shared" si="147"/>
        <v>180</v>
      </c>
      <c r="B249" s="168"/>
      <c r="C249" s="37" t="s">
        <v>142</v>
      </c>
      <c r="D249" s="21">
        <f>D248/0.45*(3)</f>
        <v>37.133333333333333</v>
      </c>
      <c r="E249" s="21" t="s">
        <v>40</v>
      </c>
      <c r="F249" s="57">
        <v>3.08</v>
      </c>
      <c r="G249" s="57">
        <f t="shared" ref="G249:G251" si="156">D249*F249</f>
        <v>114.37066666666666</v>
      </c>
      <c r="H249" s="57">
        <v>6.1</v>
      </c>
      <c r="I249" s="57">
        <f t="shared" ref="I249:I251" si="157">D249*H249</f>
        <v>226.51333333333332</v>
      </c>
      <c r="J249" s="57">
        <v>0</v>
      </c>
      <c r="K249" s="57">
        <f t="shared" ref="K249:K251" si="158">D249*J249</f>
        <v>0</v>
      </c>
      <c r="L249" s="103">
        <f t="shared" ref="L249:L251" si="159">IF(D249="","",(G249+I249+K249))</f>
        <v>340.88400000000001</v>
      </c>
      <c r="M249" s="109"/>
    </row>
    <row r="250" spans="1:13" s="3" customFormat="1" ht="18" customHeight="1" x14ac:dyDescent="0.3">
      <c r="A250" s="119">
        <f t="shared" si="147"/>
        <v>181</v>
      </c>
      <c r="B250" s="168"/>
      <c r="C250" s="37" t="s">
        <v>143</v>
      </c>
      <c r="D250" s="21">
        <f>D248*3</f>
        <v>16.71</v>
      </c>
      <c r="E250" s="21" t="s">
        <v>40</v>
      </c>
      <c r="F250" s="57">
        <v>2.5299999999999998</v>
      </c>
      <c r="G250" s="57">
        <f t="shared" si="156"/>
        <v>42.276299999999999</v>
      </c>
      <c r="H250" s="57">
        <v>6.14</v>
      </c>
      <c r="I250" s="57">
        <f t="shared" si="157"/>
        <v>102.5994</v>
      </c>
      <c r="J250" s="57">
        <v>0</v>
      </c>
      <c r="K250" s="57">
        <f t="shared" si="158"/>
        <v>0</v>
      </c>
      <c r="L250" s="103">
        <f t="shared" si="159"/>
        <v>144.87569999999999</v>
      </c>
      <c r="M250" s="109"/>
    </row>
    <row r="251" spans="1:13" s="3" customFormat="1" ht="18" customHeight="1" x14ac:dyDescent="0.3">
      <c r="A251" s="119">
        <f t="shared" si="147"/>
        <v>182</v>
      </c>
      <c r="B251" s="168"/>
      <c r="C251" s="37" t="s">
        <v>144</v>
      </c>
      <c r="D251" s="21">
        <f>D248*3</f>
        <v>16.71</v>
      </c>
      <c r="E251" s="21" t="s">
        <v>39</v>
      </c>
      <c r="F251" s="57">
        <v>19.649999999999999</v>
      </c>
      <c r="G251" s="57">
        <f t="shared" si="156"/>
        <v>328.35149999999999</v>
      </c>
      <c r="H251" s="57">
        <v>19.260000000000002</v>
      </c>
      <c r="I251" s="57">
        <f t="shared" si="157"/>
        <v>321.83460000000002</v>
      </c>
      <c r="J251" s="57">
        <v>0</v>
      </c>
      <c r="K251" s="57">
        <f t="shared" si="158"/>
        <v>0</v>
      </c>
      <c r="L251" s="103">
        <f t="shared" si="159"/>
        <v>650.18610000000001</v>
      </c>
      <c r="M251" s="109"/>
    </row>
    <row r="252" spans="1:13" s="3" customFormat="1" ht="18" customHeight="1" x14ac:dyDescent="0.3">
      <c r="A252" s="119">
        <f t="shared" si="147"/>
        <v>183</v>
      </c>
      <c r="B252" s="168"/>
      <c r="C252" s="37" t="s">
        <v>147</v>
      </c>
      <c r="D252" s="21">
        <f>D248*3</f>
        <v>16.71</v>
      </c>
      <c r="E252" s="21" t="s">
        <v>39</v>
      </c>
      <c r="F252" s="57">
        <v>26.6</v>
      </c>
      <c r="G252" s="57">
        <f t="shared" ref="G249:G252" si="160">D252*F252</f>
        <v>444.48600000000005</v>
      </c>
      <c r="H252" s="57">
        <v>38.14</v>
      </c>
      <c r="I252" s="57">
        <f t="shared" ref="I249:I252" si="161">D252*H252</f>
        <v>637.31940000000009</v>
      </c>
      <c r="J252" s="57">
        <v>0</v>
      </c>
      <c r="K252" s="57">
        <f t="shared" ref="K249:K252" si="162">D252*J252</f>
        <v>0</v>
      </c>
      <c r="L252" s="103">
        <f t="shared" ref="L249:L252" si="163">IF(D252="","",(G252+I252+K252))</f>
        <v>1081.8054000000002</v>
      </c>
      <c r="M252" s="109"/>
    </row>
    <row r="253" spans="1:13" s="3" customFormat="1" ht="18" customHeight="1" x14ac:dyDescent="0.3">
      <c r="A253" s="119" t="str">
        <f t="shared" si="147"/>
        <v/>
      </c>
      <c r="B253" s="168"/>
      <c r="C253" s="37"/>
      <c r="D253" s="21"/>
      <c r="E253" s="21"/>
      <c r="F253" s="57"/>
      <c r="G253" s="57"/>
      <c r="H253" s="57"/>
      <c r="I253" s="57"/>
      <c r="J253" s="57"/>
      <c r="K253" s="57"/>
      <c r="L253" s="103"/>
      <c r="M253" s="109"/>
    </row>
    <row r="254" spans="1:13" s="3" customFormat="1" ht="18" customHeight="1" x14ac:dyDescent="0.3">
      <c r="A254" s="119">
        <f t="shared" si="147"/>
        <v>184</v>
      </c>
      <c r="B254" s="168"/>
      <c r="C254" s="145" t="s">
        <v>148</v>
      </c>
      <c r="D254" s="22">
        <v>13.46</v>
      </c>
      <c r="E254" s="22" t="s">
        <v>40</v>
      </c>
      <c r="F254" s="57"/>
      <c r="G254" s="57"/>
      <c r="H254" s="57"/>
      <c r="I254" s="57"/>
      <c r="J254" s="57"/>
      <c r="K254" s="57"/>
      <c r="L254" s="103"/>
      <c r="M254" s="109"/>
    </row>
    <row r="255" spans="1:13" s="3" customFormat="1" ht="18" customHeight="1" x14ac:dyDescent="0.3">
      <c r="A255" s="119">
        <f t="shared" si="147"/>
        <v>185</v>
      </c>
      <c r="B255" s="168"/>
      <c r="C255" s="37" t="s">
        <v>142</v>
      </c>
      <c r="D255" s="21">
        <f>D254/0.45*(3)</f>
        <v>89.733333333333334</v>
      </c>
      <c r="E255" s="21" t="s">
        <v>40</v>
      </c>
      <c r="F255" s="57">
        <v>3.08</v>
      </c>
      <c r="G255" s="57">
        <f t="shared" ref="G255:G257" si="164">D255*F255</f>
        <v>276.37866666666667</v>
      </c>
      <c r="H255" s="57">
        <v>6.1</v>
      </c>
      <c r="I255" s="57">
        <f t="shared" ref="I255:I257" si="165">D255*H255</f>
        <v>547.37333333333333</v>
      </c>
      <c r="J255" s="57">
        <v>0</v>
      </c>
      <c r="K255" s="57">
        <f t="shared" ref="K255:K257" si="166">D255*J255</f>
        <v>0</v>
      </c>
      <c r="L255" s="103">
        <f t="shared" ref="L255:L257" si="167">IF(D255="","",(G255+I255+K255))</f>
        <v>823.75199999999995</v>
      </c>
      <c r="M255" s="109"/>
    </row>
    <row r="256" spans="1:13" s="3" customFormat="1" ht="18" customHeight="1" x14ac:dyDescent="0.3">
      <c r="A256" s="119">
        <f t="shared" si="147"/>
        <v>186</v>
      </c>
      <c r="B256" s="168"/>
      <c r="C256" s="37" t="s">
        <v>143</v>
      </c>
      <c r="D256" s="21">
        <f>D254*3</f>
        <v>40.380000000000003</v>
      </c>
      <c r="E256" s="21" t="s">
        <v>40</v>
      </c>
      <c r="F256" s="57">
        <v>2.5299999999999998</v>
      </c>
      <c r="G256" s="57">
        <f t="shared" si="164"/>
        <v>102.1614</v>
      </c>
      <c r="H256" s="57">
        <v>6.14</v>
      </c>
      <c r="I256" s="57">
        <f t="shared" si="165"/>
        <v>247.9332</v>
      </c>
      <c r="J256" s="57">
        <v>0</v>
      </c>
      <c r="K256" s="57">
        <f t="shared" si="166"/>
        <v>0</v>
      </c>
      <c r="L256" s="103">
        <f t="shared" si="167"/>
        <v>350.09460000000001</v>
      </c>
      <c r="M256" s="109"/>
    </row>
    <row r="257" spans="1:13" s="3" customFormat="1" ht="18" customHeight="1" x14ac:dyDescent="0.3">
      <c r="A257" s="119">
        <f t="shared" si="147"/>
        <v>187</v>
      </c>
      <c r="B257" s="168"/>
      <c r="C257" s="37" t="s">
        <v>144</v>
      </c>
      <c r="D257" s="21">
        <f>D254*3</f>
        <v>40.380000000000003</v>
      </c>
      <c r="E257" s="21" t="s">
        <v>39</v>
      </c>
      <c r="F257" s="57">
        <v>19.649999999999999</v>
      </c>
      <c r="G257" s="57">
        <f t="shared" si="164"/>
        <v>793.46699999999998</v>
      </c>
      <c r="H257" s="57">
        <v>19.260000000000002</v>
      </c>
      <c r="I257" s="57">
        <f t="shared" si="165"/>
        <v>777.7188000000001</v>
      </c>
      <c r="J257" s="57">
        <v>0</v>
      </c>
      <c r="K257" s="57">
        <f t="shared" si="166"/>
        <v>0</v>
      </c>
      <c r="L257" s="103">
        <f t="shared" si="167"/>
        <v>1571.1858000000002</v>
      </c>
      <c r="M257" s="109"/>
    </row>
    <row r="258" spans="1:13" s="3" customFormat="1" ht="18" customHeight="1" x14ac:dyDescent="0.3">
      <c r="A258" s="119" t="str">
        <f t="shared" si="147"/>
        <v/>
      </c>
      <c r="B258" s="168"/>
      <c r="C258" s="37"/>
      <c r="D258" s="21"/>
      <c r="E258" s="21"/>
      <c r="F258" s="57"/>
      <c r="G258" s="57"/>
      <c r="H258" s="57"/>
      <c r="I258" s="57"/>
      <c r="J258" s="57"/>
      <c r="K258" s="57"/>
      <c r="L258" s="103"/>
      <c r="M258" s="109"/>
    </row>
    <row r="259" spans="1:13" s="3" customFormat="1" ht="18" customHeight="1" x14ac:dyDescent="0.3">
      <c r="A259" s="119">
        <f t="shared" si="147"/>
        <v>188</v>
      </c>
      <c r="B259" s="168"/>
      <c r="C259" s="145" t="s">
        <v>148</v>
      </c>
      <c r="D259" s="22">
        <v>2.59</v>
      </c>
      <c r="E259" s="22" t="s">
        <v>40</v>
      </c>
      <c r="F259" s="57"/>
      <c r="G259" s="57"/>
      <c r="H259" s="57"/>
      <c r="I259" s="57"/>
      <c r="J259" s="57"/>
      <c r="K259" s="57"/>
      <c r="L259" s="103"/>
      <c r="M259" s="109"/>
    </row>
    <row r="260" spans="1:13" s="3" customFormat="1" ht="18" customHeight="1" x14ac:dyDescent="0.3">
      <c r="A260" s="119">
        <f t="shared" si="147"/>
        <v>189</v>
      </c>
      <c r="B260" s="168"/>
      <c r="C260" s="37" t="s">
        <v>142</v>
      </c>
      <c r="D260" s="21">
        <f>D259/0.45*(3)</f>
        <v>17.266666666666666</v>
      </c>
      <c r="E260" s="21" t="s">
        <v>40</v>
      </c>
      <c r="F260" s="57">
        <v>3.08</v>
      </c>
      <c r="G260" s="57">
        <f t="shared" ref="G260:G262" si="168">D260*F260</f>
        <v>53.181333333333335</v>
      </c>
      <c r="H260" s="57">
        <v>6.1</v>
      </c>
      <c r="I260" s="57">
        <f t="shared" ref="I260:I262" si="169">D260*H260</f>
        <v>105.32666666666665</v>
      </c>
      <c r="J260" s="57">
        <v>0</v>
      </c>
      <c r="K260" s="57">
        <f t="shared" ref="K260:K262" si="170">D260*J260</f>
        <v>0</v>
      </c>
      <c r="L260" s="103">
        <f t="shared" ref="L260:L262" si="171">IF(D260="","",(G260+I260+K260))</f>
        <v>158.50799999999998</v>
      </c>
      <c r="M260" s="109"/>
    </row>
    <row r="261" spans="1:13" s="3" customFormat="1" ht="18" customHeight="1" x14ac:dyDescent="0.3">
      <c r="A261" s="119">
        <f t="shared" si="147"/>
        <v>190</v>
      </c>
      <c r="B261" s="168"/>
      <c r="C261" s="37" t="s">
        <v>143</v>
      </c>
      <c r="D261" s="21">
        <f>D259*3</f>
        <v>7.77</v>
      </c>
      <c r="E261" s="21" t="s">
        <v>40</v>
      </c>
      <c r="F261" s="57">
        <v>2.5299999999999998</v>
      </c>
      <c r="G261" s="57">
        <f t="shared" si="168"/>
        <v>19.658099999999997</v>
      </c>
      <c r="H261" s="57">
        <v>6.14</v>
      </c>
      <c r="I261" s="57">
        <f t="shared" si="169"/>
        <v>47.707799999999992</v>
      </c>
      <c r="J261" s="57">
        <v>0</v>
      </c>
      <c r="K261" s="57">
        <f t="shared" si="170"/>
        <v>0</v>
      </c>
      <c r="L261" s="103">
        <f t="shared" si="171"/>
        <v>67.365899999999982</v>
      </c>
      <c r="M261" s="109"/>
    </row>
    <row r="262" spans="1:13" s="3" customFormat="1" ht="18" customHeight="1" x14ac:dyDescent="0.3">
      <c r="A262" s="119">
        <f t="shared" si="147"/>
        <v>191</v>
      </c>
      <c r="B262" s="168"/>
      <c r="C262" s="37" t="s">
        <v>145</v>
      </c>
      <c r="D262" s="21">
        <f>D259*3</f>
        <v>7.77</v>
      </c>
      <c r="E262" s="21" t="s">
        <v>39</v>
      </c>
      <c r="F262" s="57">
        <v>21.21</v>
      </c>
      <c r="G262" s="57">
        <f t="shared" si="168"/>
        <v>164.80170000000001</v>
      </c>
      <c r="H262" s="57">
        <v>23.86</v>
      </c>
      <c r="I262" s="57">
        <f t="shared" si="169"/>
        <v>185.39219999999997</v>
      </c>
      <c r="J262" s="57">
        <v>0</v>
      </c>
      <c r="K262" s="57">
        <f t="shared" si="170"/>
        <v>0</v>
      </c>
      <c r="L262" s="103">
        <f t="shared" si="171"/>
        <v>350.19389999999999</v>
      </c>
      <c r="M262" s="109"/>
    </row>
    <row r="263" spans="1:13" s="3" customFormat="1" ht="18" customHeight="1" x14ac:dyDescent="0.3">
      <c r="A263" s="119" t="str">
        <f t="shared" si="147"/>
        <v/>
      </c>
      <c r="B263" s="168"/>
      <c r="C263" s="37"/>
      <c r="D263" s="21"/>
      <c r="E263" s="21"/>
      <c r="F263" s="57"/>
      <c r="G263" s="57"/>
      <c r="H263" s="57"/>
      <c r="I263" s="57"/>
      <c r="J263" s="57"/>
      <c r="K263" s="57"/>
      <c r="L263" s="103"/>
      <c r="M263" s="109"/>
    </row>
    <row r="264" spans="1:13" s="3" customFormat="1" ht="18" customHeight="1" x14ac:dyDescent="0.3">
      <c r="A264" s="119">
        <f t="shared" si="147"/>
        <v>192</v>
      </c>
      <c r="B264" s="168"/>
      <c r="C264" s="145" t="s">
        <v>149</v>
      </c>
      <c r="D264" s="22">
        <v>1.07</v>
      </c>
      <c r="E264" s="22" t="s">
        <v>40</v>
      </c>
      <c r="F264" s="57"/>
      <c r="G264" s="57"/>
      <c r="H264" s="57"/>
      <c r="I264" s="57"/>
      <c r="J264" s="57"/>
      <c r="K264" s="57"/>
      <c r="L264" s="103"/>
      <c r="M264" s="109"/>
    </row>
    <row r="265" spans="1:13" s="3" customFormat="1" ht="18" customHeight="1" x14ac:dyDescent="0.3">
      <c r="A265" s="119">
        <f t="shared" si="147"/>
        <v>193</v>
      </c>
      <c r="B265" s="168"/>
      <c r="C265" s="37" t="s">
        <v>142</v>
      </c>
      <c r="D265" s="21">
        <f>D264/0.45*(3)</f>
        <v>7.1333333333333329</v>
      </c>
      <c r="E265" s="21" t="s">
        <v>40</v>
      </c>
      <c r="F265" s="57">
        <v>3.08</v>
      </c>
      <c r="G265" s="57">
        <f t="shared" ref="G265:G267" si="172">D265*F265</f>
        <v>21.970666666666666</v>
      </c>
      <c r="H265" s="57">
        <v>6.1</v>
      </c>
      <c r="I265" s="57">
        <f t="shared" ref="I265:I267" si="173">D265*H265</f>
        <v>43.513333333333328</v>
      </c>
      <c r="J265" s="57">
        <v>0</v>
      </c>
      <c r="K265" s="57">
        <f t="shared" ref="K265:K267" si="174">D265*J265</f>
        <v>0</v>
      </c>
      <c r="L265" s="103">
        <f t="shared" ref="L265:L267" si="175">IF(D265="","",(G265+I265+K265))</f>
        <v>65.483999999999995</v>
      </c>
      <c r="M265" s="109"/>
    </row>
    <row r="266" spans="1:13" s="3" customFormat="1" ht="18" customHeight="1" x14ac:dyDescent="0.3">
      <c r="A266" s="119">
        <f t="shared" si="147"/>
        <v>194</v>
      </c>
      <c r="B266" s="168"/>
      <c r="C266" s="37" t="s">
        <v>143</v>
      </c>
      <c r="D266" s="21">
        <f>D264*3</f>
        <v>3.21</v>
      </c>
      <c r="E266" s="21" t="s">
        <v>40</v>
      </c>
      <c r="F266" s="57">
        <v>2.5299999999999998</v>
      </c>
      <c r="G266" s="57">
        <f t="shared" si="172"/>
        <v>8.1212999999999997</v>
      </c>
      <c r="H266" s="57">
        <v>6.14</v>
      </c>
      <c r="I266" s="57">
        <f t="shared" si="173"/>
        <v>19.709399999999999</v>
      </c>
      <c r="J266" s="57">
        <v>0</v>
      </c>
      <c r="K266" s="57">
        <f t="shared" si="174"/>
        <v>0</v>
      </c>
      <c r="L266" s="103">
        <f t="shared" si="175"/>
        <v>27.8307</v>
      </c>
      <c r="M266" s="109"/>
    </row>
    <row r="267" spans="1:13" s="3" customFormat="1" ht="18" customHeight="1" x14ac:dyDescent="0.3">
      <c r="A267" s="119">
        <f t="shared" si="147"/>
        <v>195</v>
      </c>
      <c r="B267" s="168"/>
      <c r="C267" s="37" t="s">
        <v>147</v>
      </c>
      <c r="D267" s="21">
        <f>D264*3</f>
        <v>3.21</v>
      </c>
      <c r="E267" s="21" t="s">
        <v>39</v>
      </c>
      <c r="F267" s="57">
        <v>26.6</v>
      </c>
      <c r="G267" s="57">
        <f t="shared" si="172"/>
        <v>85.38600000000001</v>
      </c>
      <c r="H267" s="57">
        <v>38.14</v>
      </c>
      <c r="I267" s="57">
        <f t="shared" si="173"/>
        <v>122.4294</v>
      </c>
      <c r="J267" s="57">
        <v>0</v>
      </c>
      <c r="K267" s="57">
        <f t="shared" si="174"/>
        <v>0</v>
      </c>
      <c r="L267" s="103">
        <f t="shared" si="175"/>
        <v>207.81540000000001</v>
      </c>
      <c r="M267" s="109"/>
    </row>
    <row r="268" spans="1:13" s="3" customFormat="1" ht="18" customHeight="1" x14ac:dyDescent="0.3">
      <c r="A268" s="119" t="str">
        <f t="shared" si="147"/>
        <v/>
      </c>
      <c r="B268" s="168"/>
      <c r="C268" s="37"/>
      <c r="D268" s="21"/>
      <c r="E268" s="21"/>
      <c r="F268" s="57"/>
      <c r="G268" s="57"/>
      <c r="H268" s="57"/>
      <c r="I268" s="57"/>
      <c r="J268" s="57"/>
      <c r="K268" s="57"/>
      <c r="L268" s="103"/>
      <c r="M268" s="109"/>
    </row>
    <row r="269" spans="1:13" s="3" customFormat="1" ht="18" customHeight="1" x14ac:dyDescent="0.3">
      <c r="A269" s="119">
        <f t="shared" si="147"/>
        <v>196</v>
      </c>
      <c r="B269" s="168"/>
      <c r="C269" s="145" t="s">
        <v>150</v>
      </c>
      <c r="D269" s="22">
        <v>5.8</v>
      </c>
      <c r="E269" s="22" t="s">
        <v>40</v>
      </c>
      <c r="F269" s="57"/>
      <c r="G269" s="57"/>
      <c r="H269" s="57"/>
      <c r="I269" s="57"/>
      <c r="J269" s="57"/>
      <c r="K269" s="57"/>
      <c r="L269" s="103"/>
      <c r="M269" s="109"/>
    </row>
    <row r="270" spans="1:13" s="3" customFormat="1" ht="18" customHeight="1" x14ac:dyDescent="0.3">
      <c r="A270" s="119">
        <f t="shared" si="147"/>
        <v>197</v>
      </c>
      <c r="B270" s="168"/>
      <c r="C270" s="37" t="s">
        <v>142</v>
      </c>
      <c r="D270" s="21">
        <f>D269/0.45*(3.275)</f>
        <v>42.211111111111109</v>
      </c>
      <c r="E270" s="21" t="s">
        <v>40</v>
      </c>
      <c r="F270" s="57">
        <v>3.08</v>
      </c>
      <c r="G270" s="57">
        <f t="shared" ref="G270:G272" si="176">D270*F270</f>
        <v>130.01022222222221</v>
      </c>
      <c r="H270" s="57">
        <v>6.1</v>
      </c>
      <c r="I270" s="57">
        <f t="shared" ref="I270:I272" si="177">D270*H270</f>
        <v>257.48777777777775</v>
      </c>
      <c r="J270" s="57">
        <v>0</v>
      </c>
      <c r="K270" s="57">
        <f t="shared" ref="K270:K272" si="178">D270*J270</f>
        <v>0</v>
      </c>
      <c r="L270" s="103">
        <f t="shared" ref="L270:L272" si="179">IF(D270="","",(G270+I270+K270))</f>
        <v>387.49799999999993</v>
      </c>
      <c r="M270" s="109"/>
    </row>
    <row r="271" spans="1:13" s="3" customFormat="1" ht="18" customHeight="1" x14ac:dyDescent="0.3">
      <c r="A271" s="119">
        <f t="shared" si="147"/>
        <v>198</v>
      </c>
      <c r="B271" s="168"/>
      <c r="C271" s="37" t="s">
        <v>143</v>
      </c>
      <c r="D271" s="21">
        <f>D269*3</f>
        <v>17.399999999999999</v>
      </c>
      <c r="E271" s="21" t="s">
        <v>40</v>
      </c>
      <c r="F271" s="57">
        <v>2.5299999999999998</v>
      </c>
      <c r="G271" s="57">
        <f t="shared" si="176"/>
        <v>44.021999999999991</v>
      </c>
      <c r="H271" s="57">
        <v>6.14</v>
      </c>
      <c r="I271" s="57">
        <f t="shared" si="177"/>
        <v>106.83599999999998</v>
      </c>
      <c r="J271" s="57">
        <v>0</v>
      </c>
      <c r="K271" s="57">
        <f t="shared" si="178"/>
        <v>0</v>
      </c>
      <c r="L271" s="103">
        <f t="shared" si="179"/>
        <v>150.85799999999998</v>
      </c>
      <c r="M271" s="109"/>
    </row>
    <row r="272" spans="1:13" s="3" customFormat="1" ht="18" customHeight="1" x14ac:dyDescent="0.3">
      <c r="A272" s="119">
        <f t="shared" si="147"/>
        <v>199</v>
      </c>
      <c r="B272" s="168"/>
      <c r="C272" s="37" t="s">
        <v>144</v>
      </c>
      <c r="D272" s="21">
        <f>D269*3.275</f>
        <v>18.994999999999997</v>
      </c>
      <c r="E272" s="21" t="s">
        <v>39</v>
      </c>
      <c r="F272" s="57">
        <v>19.649999999999999</v>
      </c>
      <c r="G272" s="57">
        <f t="shared" si="176"/>
        <v>373.2517499999999</v>
      </c>
      <c r="H272" s="57">
        <v>19.260000000000002</v>
      </c>
      <c r="I272" s="57">
        <f t="shared" si="177"/>
        <v>365.84369999999996</v>
      </c>
      <c r="J272" s="57">
        <v>0</v>
      </c>
      <c r="K272" s="57">
        <f t="shared" si="178"/>
        <v>0</v>
      </c>
      <c r="L272" s="103">
        <f t="shared" si="179"/>
        <v>739.0954499999998</v>
      </c>
      <c r="M272" s="109"/>
    </row>
    <row r="273" spans="1:13" s="3" customFormat="1" ht="18" customHeight="1" x14ac:dyDescent="0.3">
      <c r="A273" s="119" t="str">
        <f t="shared" si="147"/>
        <v/>
      </c>
      <c r="B273" s="168"/>
      <c r="C273" s="37"/>
      <c r="D273" s="21"/>
      <c r="E273" s="21"/>
      <c r="F273" s="57"/>
      <c r="G273" s="57"/>
      <c r="H273" s="57"/>
      <c r="I273" s="57"/>
      <c r="J273" s="57"/>
      <c r="K273" s="57"/>
      <c r="L273" s="103"/>
      <c r="M273" s="109"/>
    </row>
    <row r="274" spans="1:13" s="3" customFormat="1" ht="18" customHeight="1" x14ac:dyDescent="0.3">
      <c r="A274" s="119">
        <f t="shared" si="147"/>
        <v>200</v>
      </c>
      <c r="B274" s="168"/>
      <c r="C274" s="145" t="s">
        <v>151</v>
      </c>
      <c r="D274" s="22">
        <v>27.2</v>
      </c>
      <c r="E274" s="22" t="s">
        <v>40</v>
      </c>
      <c r="F274" s="57"/>
      <c r="G274" s="57"/>
      <c r="H274" s="57"/>
      <c r="I274" s="57"/>
      <c r="J274" s="57"/>
      <c r="K274" s="57"/>
      <c r="L274" s="103"/>
      <c r="M274" s="109"/>
    </row>
    <row r="275" spans="1:13" s="3" customFormat="1" ht="18" customHeight="1" x14ac:dyDescent="0.3">
      <c r="A275" s="119">
        <f t="shared" si="147"/>
        <v>201</v>
      </c>
      <c r="B275" s="168"/>
      <c r="C275" s="37" t="s">
        <v>142</v>
      </c>
      <c r="D275" s="21">
        <f>D274/0.45*(3.8)</f>
        <v>229.68888888888887</v>
      </c>
      <c r="E275" s="21" t="s">
        <v>40</v>
      </c>
      <c r="F275" s="57">
        <v>3.08</v>
      </c>
      <c r="G275" s="57">
        <f t="shared" ref="G275:G277" si="180">D275*F275</f>
        <v>707.4417777777777</v>
      </c>
      <c r="H275" s="57">
        <v>6.1</v>
      </c>
      <c r="I275" s="57">
        <f t="shared" ref="I275:I277" si="181">D275*H275</f>
        <v>1401.1022222222221</v>
      </c>
      <c r="J275" s="57">
        <v>0</v>
      </c>
      <c r="K275" s="57">
        <f t="shared" ref="K275:K277" si="182">D275*J275</f>
        <v>0</v>
      </c>
      <c r="L275" s="103">
        <f t="shared" ref="L275:L277" si="183">IF(D275="","",(G275+I275+K275))</f>
        <v>2108.5439999999999</v>
      </c>
      <c r="M275" s="109"/>
    </row>
    <row r="276" spans="1:13" s="3" customFormat="1" ht="18" customHeight="1" x14ac:dyDescent="0.3">
      <c r="A276" s="119">
        <f t="shared" si="147"/>
        <v>202</v>
      </c>
      <c r="B276" s="168"/>
      <c r="C276" s="37" t="s">
        <v>143</v>
      </c>
      <c r="D276" s="21">
        <f>D274*3</f>
        <v>81.599999999999994</v>
      </c>
      <c r="E276" s="21" t="s">
        <v>40</v>
      </c>
      <c r="F276" s="57">
        <v>2.5299999999999998</v>
      </c>
      <c r="G276" s="57">
        <f t="shared" si="180"/>
        <v>206.44799999999998</v>
      </c>
      <c r="H276" s="57">
        <v>6.14</v>
      </c>
      <c r="I276" s="57">
        <f t="shared" si="181"/>
        <v>501.02399999999994</v>
      </c>
      <c r="J276" s="57">
        <v>0</v>
      </c>
      <c r="K276" s="57">
        <f t="shared" si="182"/>
        <v>0</v>
      </c>
      <c r="L276" s="103">
        <f t="shared" si="183"/>
        <v>707.47199999999998</v>
      </c>
      <c r="M276" s="109"/>
    </row>
    <row r="277" spans="1:13" s="3" customFormat="1" ht="18" customHeight="1" x14ac:dyDescent="0.3">
      <c r="A277" s="119">
        <f t="shared" si="147"/>
        <v>203</v>
      </c>
      <c r="B277" s="168"/>
      <c r="C277" s="37" t="s">
        <v>144</v>
      </c>
      <c r="D277" s="21">
        <f>D274*3.8</f>
        <v>103.36</v>
      </c>
      <c r="E277" s="21" t="s">
        <v>39</v>
      </c>
      <c r="F277" s="57">
        <v>19.649999999999999</v>
      </c>
      <c r="G277" s="57">
        <f t="shared" si="180"/>
        <v>2031.0239999999999</v>
      </c>
      <c r="H277" s="57">
        <v>19.260000000000002</v>
      </c>
      <c r="I277" s="57">
        <f t="shared" si="181"/>
        <v>1990.7136</v>
      </c>
      <c r="J277" s="57">
        <v>0</v>
      </c>
      <c r="K277" s="57">
        <f t="shared" si="182"/>
        <v>0</v>
      </c>
      <c r="L277" s="103">
        <f t="shared" si="183"/>
        <v>4021.7375999999999</v>
      </c>
      <c r="M277" s="109"/>
    </row>
    <row r="278" spans="1:13" s="3" customFormat="1" ht="18" customHeight="1" x14ac:dyDescent="0.3">
      <c r="A278" s="119" t="str">
        <f t="shared" si="147"/>
        <v/>
      </c>
      <c r="B278" s="168"/>
      <c r="C278" s="37"/>
      <c r="D278" s="21"/>
      <c r="E278" s="21"/>
      <c r="F278" s="57"/>
      <c r="G278" s="57"/>
      <c r="H278" s="57"/>
      <c r="I278" s="57"/>
      <c r="J278" s="57"/>
      <c r="K278" s="57"/>
      <c r="L278" s="103"/>
      <c r="M278" s="109"/>
    </row>
    <row r="279" spans="1:13" s="3" customFormat="1" ht="18" customHeight="1" x14ac:dyDescent="0.3">
      <c r="A279" s="119">
        <f t="shared" si="147"/>
        <v>204</v>
      </c>
      <c r="B279" s="168"/>
      <c r="C279" s="145" t="s">
        <v>152</v>
      </c>
      <c r="D279" s="22">
        <v>23.22</v>
      </c>
      <c r="E279" s="22" t="s">
        <v>40</v>
      </c>
      <c r="F279" s="57"/>
      <c r="G279" s="57"/>
      <c r="H279" s="57"/>
      <c r="I279" s="57"/>
      <c r="J279" s="57"/>
      <c r="K279" s="57"/>
      <c r="L279" s="103"/>
      <c r="M279" s="109"/>
    </row>
    <row r="280" spans="1:13" s="3" customFormat="1" ht="18" customHeight="1" x14ac:dyDescent="0.3">
      <c r="A280" s="119">
        <f t="shared" si="147"/>
        <v>205</v>
      </c>
      <c r="B280" s="168"/>
      <c r="C280" s="37" t="s">
        <v>142</v>
      </c>
      <c r="D280" s="21">
        <f>D279/0.45*(2.76)</f>
        <v>142.41599999999997</v>
      </c>
      <c r="E280" s="21" t="s">
        <v>40</v>
      </c>
      <c r="F280" s="57">
        <v>3.08</v>
      </c>
      <c r="G280" s="57">
        <f t="shared" ref="G280:G282" si="184">D280*F280</f>
        <v>438.64127999999994</v>
      </c>
      <c r="H280" s="57">
        <v>6.1</v>
      </c>
      <c r="I280" s="57">
        <f t="shared" ref="I280:I282" si="185">D280*H280</f>
        <v>868.7375999999997</v>
      </c>
      <c r="J280" s="57">
        <v>0</v>
      </c>
      <c r="K280" s="57">
        <f t="shared" ref="K280:K282" si="186">D280*J280</f>
        <v>0</v>
      </c>
      <c r="L280" s="103">
        <f t="shared" ref="L280:L282" si="187">IF(D280="","",(G280+I280+K280))</f>
        <v>1307.3788799999998</v>
      </c>
      <c r="M280" s="109"/>
    </row>
    <row r="281" spans="1:13" s="3" customFormat="1" ht="18" customHeight="1" x14ac:dyDescent="0.3">
      <c r="A281" s="119">
        <f t="shared" si="147"/>
        <v>206</v>
      </c>
      <c r="B281" s="168"/>
      <c r="C281" s="37" t="s">
        <v>143</v>
      </c>
      <c r="D281" s="21">
        <f>D279*3</f>
        <v>69.66</v>
      </c>
      <c r="E281" s="21" t="s">
        <v>40</v>
      </c>
      <c r="F281" s="57">
        <v>2.5299999999999998</v>
      </c>
      <c r="G281" s="57">
        <f t="shared" si="184"/>
        <v>176.23979999999997</v>
      </c>
      <c r="H281" s="57">
        <v>6.14</v>
      </c>
      <c r="I281" s="57">
        <f t="shared" si="185"/>
        <v>427.71239999999995</v>
      </c>
      <c r="J281" s="57">
        <v>0</v>
      </c>
      <c r="K281" s="57">
        <f t="shared" si="186"/>
        <v>0</v>
      </c>
      <c r="L281" s="103">
        <f t="shared" si="187"/>
        <v>603.95219999999995</v>
      </c>
      <c r="M281" s="109"/>
    </row>
    <row r="282" spans="1:13" s="3" customFormat="1" ht="18" customHeight="1" x14ac:dyDescent="0.3">
      <c r="A282" s="119">
        <f t="shared" si="147"/>
        <v>207</v>
      </c>
      <c r="B282" s="168"/>
      <c r="C282" s="37" t="s">
        <v>144</v>
      </c>
      <c r="D282" s="21">
        <f>D279*2.76</f>
        <v>64.087199999999996</v>
      </c>
      <c r="E282" s="21" t="s">
        <v>39</v>
      </c>
      <c r="F282" s="57">
        <v>19.649999999999999</v>
      </c>
      <c r="G282" s="57">
        <f t="shared" si="184"/>
        <v>1259.3134799999998</v>
      </c>
      <c r="H282" s="57">
        <v>19.260000000000002</v>
      </c>
      <c r="I282" s="57">
        <f t="shared" si="185"/>
        <v>1234.3194719999999</v>
      </c>
      <c r="J282" s="57">
        <v>0</v>
      </c>
      <c r="K282" s="57">
        <f t="shared" si="186"/>
        <v>0</v>
      </c>
      <c r="L282" s="103">
        <f t="shared" si="187"/>
        <v>2493.6329519999999</v>
      </c>
      <c r="M282" s="109"/>
    </row>
    <row r="283" spans="1:13" s="3" customFormat="1" ht="18" customHeight="1" x14ac:dyDescent="0.3">
      <c r="A283" s="119" t="str">
        <f t="shared" si="147"/>
        <v/>
      </c>
      <c r="B283" s="168"/>
      <c r="C283" s="37"/>
      <c r="D283" s="21"/>
      <c r="E283" s="21"/>
      <c r="F283" s="57"/>
      <c r="G283" s="57"/>
      <c r="H283" s="57"/>
      <c r="I283" s="57"/>
      <c r="J283" s="57"/>
      <c r="K283" s="57"/>
      <c r="L283" s="103"/>
      <c r="M283" s="109"/>
    </row>
    <row r="284" spans="1:13" s="3" customFormat="1" ht="18" customHeight="1" x14ac:dyDescent="0.3">
      <c r="A284" s="119">
        <f t="shared" si="147"/>
        <v>208</v>
      </c>
      <c r="B284" s="168"/>
      <c r="C284" s="145" t="s">
        <v>153</v>
      </c>
      <c r="D284" s="22">
        <v>1.89</v>
      </c>
      <c r="E284" s="22" t="s">
        <v>40</v>
      </c>
      <c r="F284" s="57"/>
      <c r="G284" s="57"/>
      <c r="H284" s="57"/>
      <c r="I284" s="57"/>
      <c r="J284" s="57"/>
      <c r="K284" s="57"/>
      <c r="L284" s="103"/>
      <c r="M284" s="109"/>
    </row>
    <row r="285" spans="1:13" s="3" customFormat="1" ht="18" customHeight="1" x14ac:dyDescent="0.3">
      <c r="A285" s="119">
        <f t="shared" si="147"/>
        <v>209</v>
      </c>
      <c r="B285" s="168"/>
      <c r="C285" s="37" t="s">
        <v>142</v>
      </c>
      <c r="D285" s="21">
        <f>D284/0.45*(2.76)</f>
        <v>11.591999999999997</v>
      </c>
      <c r="E285" s="21" t="s">
        <v>40</v>
      </c>
      <c r="F285" s="57">
        <v>3.08</v>
      </c>
      <c r="G285" s="57">
        <f t="shared" ref="G285:G287" si="188">D285*F285</f>
        <v>35.703359999999989</v>
      </c>
      <c r="H285" s="57">
        <v>6.1</v>
      </c>
      <c r="I285" s="57">
        <f t="shared" ref="I285:I287" si="189">D285*H285</f>
        <v>70.711199999999977</v>
      </c>
      <c r="J285" s="57">
        <v>0</v>
      </c>
      <c r="K285" s="57">
        <f t="shared" ref="K285:K287" si="190">D285*J285</f>
        <v>0</v>
      </c>
      <c r="L285" s="103">
        <f t="shared" ref="L285:L287" si="191">IF(D285="","",(G285+I285+K285))</f>
        <v>106.41455999999997</v>
      </c>
      <c r="M285" s="109"/>
    </row>
    <row r="286" spans="1:13" s="3" customFormat="1" ht="18" customHeight="1" x14ac:dyDescent="0.3">
      <c r="A286" s="119">
        <f t="shared" si="147"/>
        <v>210</v>
      </c>
      <c r="B286" s="168"/>
      <c r="C286" s="37" t="s">
        <v>143</v>
      </c>
      <c r="D286" s="21">
        <f>D284*3</f>
        <v>5.67</v>
      </c>
      <c r="E286" s="21" t="s">
        <v>40</v>
      </c>
      <c r="F286" s="57">
        <v>2.5299999999999998</v>
      </c>
      <c r="G286" s="57">
        <f t="shared" si="188"/>
        <v>14.345099999999999</v>
      </c>
      <c r="H286" s="57">
        <v>6.14</v>
      </c>
      <c r="I286" s="57">
        <f t="shared" si="189"/>
        <v>34.813800000000001</v>
      </c>
      <c r="J286" s="57">
        <v>0</v>
      </c>
      <c r="K286" s="57">
        <f t="shared" si="190"/>
        <v>0</v>
      </c>
      <c r="L286" s="103">
        <f t="shared" si="191"/>
        <v>49.158900000000003</v>
      </c>
      <c r="M286" s="109"/>
    </row>
    <row r="287" spans="1:13" s="3" customFormat="1" ht="18" customHeight="1" x14ac:dyDescent="0.3">
      <c r="A287" s="119">
        <f t="shared" si="147"/>
        <v>211</v>
      </c>
      <c r="B287" s="168"/>
      <c r="C287" s="37" t="s">
        <v>145</v>
      </c>
      <c r="D287" s="21">
        <f>D284*2.76</f>
        <v>5.2163999999999993</v>
      </c>
      <c r="E287" s="21" t="s">
        <v>39</v>
      </c>
      <c r="F287" s="57">
        <v>21.21</v>
      </c>
      <c r="G287" s="57">
        <f t="shared" si="188"/>
        <v>110.63984399999998</v>
      </c>
      <c r="H287" s="57">
        <v>23.86</v>
      </c>
      <c r="I287" s="57">
        <f t="shared" si="189"/>
        <v>124.46330399999998</v>
      </c>
      <c r="J287" s="57">
        <v>0</v>
      </c>
      <c r="K287" s="57">
        <f t="shared" si="190"/>
        <v>0</v>
      </c>
      <c r="L287" s="103">
        <f t="shared" si="191"/>
        <v>235.10314799999998</v>
      </c>
      <c r="M287" s="109"/>
    </row>
    <row r="288" spans="1:13" s="3" customFormat="1" ht="18" customHeight="1" x14ac:dyDescent="0.3">
      <c r="A288" s="119" t="str">
        <f t="shared" si="147"/>
        <v/>
      </c>
      <c r="B288" s="168"/>
      <c r="C288" s="37"/>
      <c r="D288" s="21"/>
      <c r="E288" s="21"/>
      <c r="F288" s="57"/>
      <c r="G288" s="57"/>
      <c r="H288" s="57"/>
      <c r="I288" s="57"/>
      <c r="J288" s="57"/>
      <c r="K288" s="57"/>
      <c r="L288" s="103"/>
      <c r="M288" s="109"/>
    </row>
    <row r="289" spans="1:13" s="3" customFormat="1" ht="18" customHeight="1" x14ac:dyDescent="0.3">
      <c r="A289" s="119">
        <f t="shared" si="147"/>
        <v>212</v>
      </c>
      <c r="B289" s="168"/>
      <c r="C289" s="145" t="s">
        <v>152</v>
      </c>
      <c r="D289" s="22">
        <v>2.98</v>
      </c>
      <c r="E289" s="22" t="s">
        <v>40</v>
      </c>
      <c r="F289" s="57"/>
      <c r="G289" s="57"/>
      <c r="H289" s="57"/>
      <c r="I289" s="57"/>
      <c r="J289" s="57"/>
      <c r="K289" s="57"/>
      <c r="L289" s="103"/>
      <c r="M289" s="109"/>
    </row>
    <row r="290" spans="1:13" s="3" customFormat="1" ht="18" customHeight="1" x14ac:dyDescent="0.3">
      <c r="A290" s="119">
        <f t="shared" si="147"/>
        <v>213</v>
      </c>
      <c r="B290" s="168"/>
      <c r="C290" s="37" t="s">
        <v>142</v>
      </c>
      <c r="D290" s="21">
        <f>D289/0.45*(2.76)</f>
        <v>18.277333333333331</v>
      </c>
      <c r="E290" s="21" t="s">
        <v>40</v>
      </c>
      <c r="F290" s="57">
        <v>3.08</v>
      </c>
      <c r="G290" s="57">
        <f t="shared" ref="G290:G292" si="192">D290*F290</f>
        <v>56.294186666666661</v>
      </c>
      <c r="H290" s="57">
        <v>6.1</v>
      </c>
      <c r="I290" s="57">
        <f t="shared" ref="I290:I292" si="193">D290*H290</f>
        <v>111.49173333333331</v>
      </c>
      <c r="J290" s="57">
        <v>0</v>
      </c>
      <c r="K290" s="57">
        <f t="shared" ref="K290:K292" si="194">D290*J290</f>
        <v>0</v>
      </c>
      <c r="L290" s="103">
        <f t="shared" ref="L290:L292" si="195">IF(D290="","",(G290+I290+K290))</f>
        <v>167.78591999999998</v>
      </c>
      <c r="M290" s="109"/>
    </row>
    <row r="291" spans="1:13" s="3" customFormat="1" ht="18" customHeight="1" x14ac:dyDescent="0.3">
      <c r="A291" s="119">
        <f t="shared" si="147"/>
        <v>214</v>
      </c>
      <c r="B291" s="168"/>
      <c r="C291" s="37" t="s">
        <v>143</v>
      </c>
      <c r="D291" s="21">
        <f>D289*3</f>
        <v>8.94</v>
      </c>
      <c r="E291" s="21" t="s">
        <v>40</v>
      </c>
      <c r="F291" s="57">
        <v>2.5299999999999998</v>
      </c>
      <c r="G291" s="57">
        <f t="shared" si="192"/>
        <v>22.618199999999998</v>
      </c>
      <c r="H291" s="57">
        <v>6.14</v>
      </c>
      <c r="I291" s="57">
        <f t="shared" si="193"/>
        <v>54.891599999999997</v>
      </c>
      <c r="J291" s="57">
        <v>0</v>
      </c>
      <c r="K291" s="57">
        <f t="shared" si="194"/>
        <v>0</v>
      </c>
      <c r="L291" s="103">
        <f t="shared" si="195"/>
        <v>77.509799999999998</v>
      </c>
      <c r="M291" s="109"/>
    </row>
    <row r="292" spans="1:13" s="3" customFormat="1" ht="18" customHeight="1" x14ac:dyDescent="0.3">
      <c r="A292" s="119">
        <f t="shared" si="147"/>
        <v>215</v>
      </c>
      <c r="B292" s="168"/>
      <c r="C292" s="37" t="s">
        <v>147</v>
      </c>
      <c r="D292" s="21">
        <f>D289*2.76</f>
        <v>8.2248000000000001</v>
      </c>
      <c r="E292" s="21" t="s">
        <v>39</v>
      </c>
      <c r="F292" s="57">
        <v>26.6</v>
      </c>
      <c r="G292" s="57">
        <f t="shared" si="192"/>
        <v>218.77968000000001</v>
      </c>
      <c r="H292" s="57">
        <v>38.14</v>
      </c>
      <c r="I292" s="57">
        <f t="shared" si="193"/>
        <v>313.693872</v>
      </c>
      <c r="J292" s="57">
        <v>0</v>
      </c>
      <c r="K292" s="57">
        <f t="shared" si="194"/>
        <v>0</v>
      </c>
      <c r="L292" s="103">
        <f t="shared" si="195"/>
        <v>532.47355200000004</v>
      </c>
      <c r="M292" s="109"/>
    </row>
    <row r="293" spans="1:13" s="3" customFormat="1" x14ac:dyDescent="0.3">
      <c r="A293" s="119" t="str">
        <f>IF(E293=0,"",1+MAX(A233:A235))</f>
        <v/>
      </c>
      <c r="B293" s="168"/>
      <c r="C293" s="49" t="s">
        <v>154</v>
      </c>
      <c r="D293" s="21"/>
      <c r="E293" s="21"/>
      <c r="F293" s="56"/>
      <c r="G293" s="57"/>
      <c r="H293" s="57"/>
      <c r="I293" s="57"/>
      <c r="J293" s="57"/>
      <c r="K293" s="57"/>
      <c r="L293" s="103"/>
      <c r="M293" s="109"/>
    </row>
    <row r="294" spans="1:13" ht="14" customHeight="1" x14ac:dyDescent="0.3">
      <c r="A294" s="119">
        <f>IF(E294=0,"",1+MAX(A233:A293))</f>
        <v>216</v>
      </c>
      <c r="B294" s="168"/>
      <c r="C294" s="37" t="s">
        <v>155</v>
      </c>
      <c r="D294" s="21">
        <v>33.520000000000003</v>
      </c>
      <c r="E294" s="21" t="s">
        <v>39</v>
      </c>
      <c r="F294" s="57">
        <v>3.13</v>
      </c>
      <c r="G294" s="57">
        <f t="shared" ref="G294:G302" si="196">D294*F294</f>
        <v>104.91760000000001</v>
      </c>
      <c r="H294" s="57">
        <v>15.13</v>
      </c>
      <c r="I294" s="57">
        <f t="shared" ref="I294:I302" si="197">D294*H294</f>
        <v>507.15760000000006</v>
      </c>
      <c r="J294" s="57">
        <v>0</v>
      </c>
      <c r="K294" s="57">
        <f t="shared" ref="K294:K302" si="198">D294*J294</f>
        <v>0</v>
      </c>
      <c r="L294" s="103">
        <f t="shared" ref="L294:L302" si="199">IF(D294="","",(G294+I294+K294))</f>
        <v>612.07520000000011</v>
      </c>
      <c r="M294" s="109"/>
    </row>
    <row r="295" spans="1:13" x14ac:dyDescent="0.3">
      <c r="A295" s="119">
        <f>IF(E295=0,"",1+MAX(A233:A294))</f>
        <v>217</v>
      </c>
      <c r="B295" s="168"/>
      <c r="C295" s="37" t="s">
        <v>156</v>
      </c>
      <c r="D295" s="21">
        <v>256.72000000000003</v>
      </c>
      <c r="E295" s="21" t="s">
        <v>39</v>
      </c>
      <c r="F295" s="57">
        <v>43.37</v>
      </c>
      <c r="G295" s="57">
        <f t="shared" ref="G295:G298" si="200">D295*F295</f>
        <v>11133.946400000001</v>
      </c>
      <c r="H295" s="57">
        <v>115.15</v>
      </c>
      <c r="I295" s="57">
        <f t="shared" ref="I295:I298" si="201">D295*H295</f>
        <v>29561.308000000005</v>
      </c>
      <c r="J295" s="57">
        <v>0</v>
      </c>
      <c r="K295" s="57">
        <f t="shared" ref="K295:K298" si="202">D295*J295</f>
        <v>0</v>
      </c>
      <c r="L295" s="103">
        <f t="shared" ref="L295:L298" si="203">IF(D295="","",(G295+I295+K295))</f>
        <v>40695.254400000005</v>
      </c>
      <c r="M295" s="109"/>
    </row>
    <row r="296" spans="1:13" ht="28" x14ac:dyDescent="0.3">
      <c r="A296" s="119">
        <f>IF(E296=0,"",1+MAX(A233:A295))</f>
        <v>218</v>
      </c>
      <c r="B296" s="168"/>
      <c r="C296" s="37" t="s">
        <v>157</v>
      </c>
      <c r="D296" s="21">
        <v>45.39</v>
      </c>
      <c r="E296" s="21" t="s">
        <v>39</v>
      </c>
      <c r="F296" s="57">
        <v>48.95</v>
      </c>
      <c r="G296" s="57">
        <f t="shared" si="200"/>
        <v>2221.8405000000002</v>
      </c>
      <c r="H296" s="57">
        <v>60.22</v>
      </c>
      <c r="I296" s="57">
        <f t="shared" si="201"/>
        <v>2733.3858</v>
      </c>
      <c r="J296" s="57">
        <v>0</v>
      </c>
      <c r="K296" s="57">
        <f t="shared" si="202"/>
        <v>0</v>
      </c>
      <c r="L296" s="103">
        <f t="shared" si="203"/>
        <v>4955.2263000000003</v>
      </c>
      <c r="M296" s="109"/>
    </row>
    <row r="297" spans="1:13" x14ac:dyDescent="0.3">
      <c r="A297" s="119">
        <f>IF(E297=0,"",1+MAX(A234:A296))</f>
        <v>219</v>
      </c>
      <c r="B297" s="168"/>
      <c r="C297" s="37" t="s">
        <v>158</v>
      </c>
      <c r="D297" s="21">
        <v>2.69</v>
      </c>
      <c r="E297" s="21" t="s">
        <v>39</v>
      </c>
      <c r="F297" s="57">
        <v>20.55</v>
      </c>
      <c r="G297" s="57">
        <f t="shared" si="200"/>
        <v>55.279499999999999</v>
      </c>
      <c r="H297" s="57">
        <v>60.95</v>
      </c>
      <c r="I297" s="57">
        <f t="shared" si="201"/>
        <v>163.9555</v>
      </c>
      <c r="J297" s="57">
        <v>0</v>
      </c>
      <c r="K297" s="57">
        <f t="shared" si="202"/>
        <v>0</v>
      </c>
      <c r="L297" s="103">
        <f t="shared" si="203"/>
        <v>219.23500000000001</v>
      </c>
      <c r="M297" s="109"/>
    </row>
    <row r="298" spans="1:13" x14ac:dyDescent="0.3">
      <c r="A298" s="119">
        <f>IF(E298=0,"",1+MAX(A235:A297))</f>
        <v>220</v>
      </c>
      <c r="B298" s="168"/>
      <c r="C298" s="37" t="s">
        <v>159</v>
      </c>
      <c r="D298" s="21">
        <v>4.88</v>
      </c>
      <c r="E298" s="21" t="s">
        <v>40</v>
      </c>
      <c r="F298" s="57">
        <v>4.2300000000000004</v>
      </c>
      <c r="G298" s="57">
        <f t="shared" si="200"/>
        <v>20.642400000000002</v>
      </c>
      <c r="H298" s="57">
        <v>5.31</v>
      </c>
      <c r="I298" s="57">
        <f t="shared" si="201"/>
        <v>25.912799999999997</v>
      </c>
      <c r="J298" s="57">
        <v>0</v>
      </c>
      <c r="K298" s="57">
        <f t="shared" si="202"/>
        <v>0</v>
      </c>
      <c r="L298" s="103">
        <f t="shared" si="203"/>
        <v>46.555199999999999</v>
      </c>
      <c r="M298" s="109"/>
    </row>
    <row r="299" spans="1:13" x14ac:dyDescent="0.3">
      <c r="A299" s="119" t="str">
        <f t="shared" ref="A299:A318" si="204">IF(E299=0,"",1+MAX(A293:A298))</f>
        <v/>
      </c>
      <c r="B299" s="168"/>
      <c r="C299" s="49" t="s">
        <v>61</v>
      </c>
      <c r="D299" s="21"/>
      <c r="E299" s="21"/>
      <c r="F299" s="57"/>
      <c r="G299" s="57"/>
      <c r="H299" s="57"/>
      <c r="I299" s="57"/>
      <c r="J299" s="57"/>
      <c r="K299" s="57"/>
      <c r="L299" s="103"/>
      <c r="M299" s="109"/>
    </row>
    <row r="300" spans="1:13" x14ac:dyDescent="0.3">
      <c r="A300" s="119">
        <f t="shared" si="204"/>
        <v>221</v>
      </c>
      <c r="B300" s="168"/>
      <c r="C300" s="37" t="s">
        <v>160</v>
      </c>
      <c r="D300" s="21">
        <v>257.72000000000003</v>
      </c>
      <c r="E300" s="21" t="s">
        <v>40</v>
      </c>
      <c r="F300" s="57">
        <v>5.3</v>
      </c>
      <c r="G300" s="57">
        <f t="shared" ref="G300" si="205">D300*F300</f>
        <v>1365.9160000000002</v>
      </c>
      <c r="H300" s="57">
        <v>7.86</v>
      </c>
      <c r="I300" s="57">
        <f t="shared" ref="I300" si="206">D300*H300</f>
        <v>2025.6792000000003</v>
      </c>
      <c r="J300" s="57">
        <v>0</v>
      </c>
      <c r="K300" s="57">
        <f t="shared" ref="K300" si="207">D300*J300</f>
        <v>0</v>
      </c>
      <c r="L300" s="103">
        <f t="shared" ref="L300" si="208">IF(D300="","",(G300+I300+K300))</f>
        <v>3391.5952000000007</v>
      </c>
      <c r="M300" s="109"/>
    </row>
    <row r="301" spans="1:13" s="3" customFormat="1" x14ac:dyDescent="0.3">
      <c r="A301" s="119" t="str">
        <f t="shared" si="204"/>
        <v/>
      </c>
      <c r="B301" s="168"/>
      <c r="C301" s="49" t="s">
        <v>57</v>
      </c>
      <c r="D301" s="21"/>
      <c r="E301" s="21"/>
      <c r="F301" s="57"/>
      <c r="G301" s="57"/>
      <c r="H301" s="57"/>
      <c r="I301" s="57"/>
      <c r="J301" s="57"/>
      <c r="K301" s="57"/>
      <c r="L301" s="103"/>
      <c r="M301" s="109"/>
    </row>
    <row r="302" spans="1:13" x14ac:dyDescent="0.3">
      <c r="A302" s="119">
        <f t="shared" si="204"/>
        <v>222</v>
      </c>
      <c r="B302" s="168"/>
      <c r="C302" s="37" t="s">
        <v>161</v>
      </c>
      <c r="D302" s="21">
        <v>31.21</v>
      </c>
      <c r="E302" s="21" t="s">
        <v>39</v>
      </c>
      <c r="F302" s="57">
        <v>26.01</v>
      </c>
      <c r="G302" s="57">
        <f t="shared" si="196"/>
        <v>811.77210000000002</v>
      </c>
      <c r="H302" s="57">
        <v>20.18</v>
      </c>
      <c r="I302" s="57">
        <f t="shared" si="197"/>
        <v>629.81780000000003</v>
      </c>
      <c r="J302" s="57">
        <v>0</v>
      </c>
      <c r="K302" s="57">
        <f t="shared" si="198"/>
        <v>0</v>
      </c>
      <c r="L302" s="103">
        <f t="shared" si="199"/>
        <v>1441.5898999999999</v>
      </c>
      <c r="M302" s="109"/>
    </row>
    <row r="303" spans="1:13" x14ac:dyDescent="0.3">
      <c r="A303" s="119">
        <f t="shared" si="204"/>
        <v>223</v>
      </c>
      <c r="B303" s="168"/>
      <c r="C303" s="37" t="s">
        <v>162</v>
      </c>
      <c r="D303" s="21">
        <v>311.66000000000003</v>
      </c>
      <c r="E303" s="21" t="s">
        <v>39</v>
      </c>
      <c r="F303" s="57">
        <v>24.15</v>
      </c>
      <c r="G303" s="57">
        <f t="shared" ref="G303:G304" si="209">D303*F303</f>
        <v>7526.5889999999999</v>
      </c>
      <c r="H303" s="57">
        <v>20.16</v>
      </c>
      <c r="I303" s="57">
        <f t="shared" ref="I303:I304" si="210">D303*H303</f>
        <v>6283.0656000000008</v>
      </c>
      <c r="J303" s="57">
        <v>0</v>
      </c>
      <c r="K303" s="57">
        <f t="shared" ref="K303:K304" si="211">D303*J303</f>
        <v>0</v>
      </c>
      <c r="L303" s="103">
        <f t="shared" ref="L303:L304" si="212">IF(D303="","",(G303+I303+K303))</f>
        <v>13809.654600000002</v>
      </c>
      <c r="M303" s="109"/>
    </row>
    <row r="304" spans="1:13" x14ac:dyDescent="0.3">
      <c r="A304" s="119">
        <f t="shared" si="204"/>
        <v>224</v>
      </c>
      <c r="B304" s="168"/>
      <c r="C304" s="37" t="s">
        <v>163</v>
      </c>
      <c r="D304" s="21">
        <v>64.849999999999994</v>
      </c>
      <c r="E304" s="21" t="s">
        <v>39</v>
      </c>
      <c r="F304" s="57">
        <v>18.34</v>
      </c>
      <c r="G304" s="57">
        <f t="shared" si="209"/>
        <v>1189.3489999999999</v>
      </c>
      <c r="H304" s="57">
        <v>14.25</v>
      </c>
      <c r="I304" s="57">
        <f t="shared" si="210"/>
        <v>924.11249999999995</v>
      </c>
      <c r="J304" s="57">
        <v>0</v>
      </c>
      <c r="K304" s="57">
        <f t="shared" si="211"/>
        <v>0</v>
      </c>
      <c r="L304" s="103">
        <f t="shared" si="212"/>
        <v>2113.4614999999999</v>
      </c>
      <c r="M304" s="109"/>
    </row>
    <row r="305" spans="1:13" x14ac:dyDescent="0.3">
      <c r="A305" s="119" t="str">
        <f t="shared" si="204"/>
        <v/>
      </c>
      <c r="B305" s="168"/>
      <c r="C305" s="49" t="s">
        <v>165</v>
      </c>
      <c r="D305" s="21"/>
      <c r="E305" s="21"/>
      <c r="F305" s="57"/>
      <c r="G305" s="57"/>
      <c r="H305" s="57"/>
      <c r="I305" s="57"/>
      <c r="J305" s="57"/>
      <c r="K305" s="57"/>
      <c r="L305" s="103"/>
      <c r="M305" s="109"/>
    </row>
    <row r="306" spans="1:13" ht="28" x14ac:dyDescent="0.3">
      <c r="A306" s="119">
        <f t="shared" si="204"/>
        <v>225</v>
      </c>
      <c r="B306" s="168"/>
      <c r="C306" s="37" t="s">
        <v>166</v>
      </c>
      <c r="D306" s="21">
        <v>19.920000000000002</v>
      </c>
      <c r="E306" s="21" t="s">
        <v>39</v>
      </c>
      <c r="F306" s="57">
        <v>43.09</v>
      </c>
      <c r="G306" s="57">
        <f t="shared" ref="G306" si="213">D306*F306</f>
        <v>858.35280000000012</v>
      </c>
      <c r="H306" s="57">
        <v>55.98</v>
      </c>
      <c r="I306" s="57">
        <f t="shared" ref="I306" si="214">D306*H306</f>
        <v>1115.1215999999999</v>
      </c>
      <c r="J306" s="57">
        <v>0</v>
      </c>
      <c r="K306" s="57">
        <f t="shared" ref="K306" si="215">D306*J306</f>
        <v>0</v>
      </c>
      <c r="L306" s="103">
        <f t="shared" ref="L306" si="216">IF(D306="","",(G306+I306+K306))</f>
        <v>1973.4744000000001</v>
      </c>
      <c r="M306" s="109"/>
    </row>
    <row r="307" spans="1:13" x14ac:dyDescent="0.3">
      <c r="A307" s="119" t="str">
        <f t="shared" si="204"/>
        <v/>
      </c>
      <c r="B307" s="168"/>
      <c r="C307" s="49" t="s">
        <v>164</v>
      </c>
      <c r="D307" s="21"/>
      <c r="E307" s="21"/>
      <c r="F307" s="57"/>
      <c r="G307" s="57"/>
      <c r="H307" s="57"/>
      <c r="I307" s="57"/>
      <c r="J307" s="57"/>
      <c r="K307" s="57"/>
      <c r="L307" s="103"/>
      <c r="M307" s="109"/>
    </row>
    <row r="308" spans="1:13" x14ac:dyDescent="0.3">
      <c r="A308" s="119" t="str">
        <f t="shared" si="204"/>
        <v/>
      </c>
      <c r="B308" s="168"/>
      <c r="C308" s="146" t="s">
        <v>167</v>
      </c>
      <c r="D308" s="21"/>
      <c r="E308" s="21"/>
      <c r="F308" s="57"/>
      <c r="G308" s="57"/>
      <c r="H308" s="57"/>
      <c r="I308" s="57"/>
      <c r="J308" s="57"/>
      <c r="K308" s="57"/>
      <c r="L308" s="103"/>
      <c r="M308" s="109"/>
    </row>
    <row r="309" spans="1:13" ht="28" x14ac:dyDescent="0.3">
      <c r="A309" s="119">
        <f t="shared" si="204"/>
        <v>226</v>
      </c>
      <c r="B309" s="168"/>
      <c r="C309" s="37" t="s">
        <v>237</v>
      </c>
      <c r="D309" s="21">
        <v>850.64</v>
      </c>
      <c r="E309" s="21" t="s">
        <v>39</v>
      </c>
      <c r="F309" s="57">
        <v>15.93</v>
      </c>
      <c r="G309" s="57">
        <f t="shared" ref="G309" si="217">D309*F309</f>
        <v>13550.6952</v>
      </c>
      <c r="H309" s="57">
        <v>3.29</v>
      </c>
      <c r="I309" s="57">
        <f t="shared" ref="I309" si="218">D309*H309</f>
        <v>2798.6055999999999</v>
      </c>
      <c r="J309" s="57">
        <v>0</v>
      </c>
      <c r="K309" s="57">
        <f t="shared" ref="K309" si="219">D309*J309</f>
        <v>0</v>
      </c>
      <c r="L309" s="103">
        <f t="shared" ref="L309" si="220">IF(D309="","",(G309+I309+K309))</f>
        <v>16349.300800000001</v>
      </c>
      <c r="M309" s="109"/>
    </row>
    <row r="310" spans="1:13" x14ac:dyDescent="0.3">
      <c r="A310" s="119" t="str">
        <f t="shared" si="204"/>
        <v/>
      </c>
      <c r="B310" s="168"/>
      <c r="C310" s="146" t="s">
        <v>57</v>
      </c>
      <c r="D310" s="21"/>
      <c r="E310" s="21"/>
      <c r="F310" s="57"/>
      <c r="G310" s="57"/>
      <c r="H310" s="57"/>
      <c r="I310" s="57"/>
      <c r="J310" s="57"/>
      <c r="K310" s="57"/>
      <c r="L310" s="103"/>
      <c r="M310" s="109"/>
    </row>
    <row r="311" spans="1:13" x14ac:dyDescent="0.3">
      <c r="A311" s="119">
        <f t="shared" si="204"/>
        <v>227</v>
      </c>
      <c r="B311" s="168"/>
      <c r="C311" s="37" t="s">
        <v>168</v>
      </c>
      <c r="D311" s="21">
        <v>407.72</v>
      </c>
      <c r="E311" s="21" t="s">
        <v>39</v>
      </c>
      <c r="F311" s="57">
        <v>13.03</v>
      </c>
      <c r="G311" s="57">
        <f t="shared" ref="G311" si="221">D311*F311</f>
        <v>5312.5915999999997</v>
      </c>
      <c r="H311" s="57">
        <v>3.61</v>
      </c>
      <c r="I311" s="57">
        <f t="shared" ref="I311" si="222">D311*H311</f>
        <v>1471.8692000000001</v>
      </c>
      <c r="J311" s="57">
        <v>0</v>
      </c>
      <c r="K311" s="57">
        <f t="shared" ref="K311" si="223">D311*J311</f>
        <v>0</v>
      </c>
      <c r="L311" s="103">
        <f t="shared" ref="L311" si="224">IF(D311="","",(G311+I311+K311))</f>
        <v>6784.4607999999998</v>
      </c>
      <c r="M311" s="109"/>
    </row>
    <row r="312" spans="1:13" x14ac:dyDescent="0.3">
      <c r="A312" s="119" t="str">
        <f t="shared" si="204"/>
        <v/>
      </c>
      <c r="B312" s="168"/>
      <c r="C312" s="146" t="s">
        <v>58</v>
      </c>
      <c r="D312" s="21"/>
      <c r="E312" s="21"/>
      <c r="F312" s="57"/>
      <c r="G312" s="57"/>
      <c r="H312" s="57"/>
      <c r="I312" s="57"/>
      <c r="J312" s="57"/>
      <c r="K312" s="57"/>
      <c r="L312" s="103"/>
      <c r="M312" s="109"/>
    </row>
    <row r="313" spans="1:13" s="3" customFormat="1" x14ac:dyDescent="0.3">
      <c r="A313" s="119">
        <f t="shared" si="204"/>
        <v>228</v>
      </c>
      <c r="B313" s="168"/>
      <c r="C313" s="37" t="s">
        <v>169</v>
      </c>
      <c r="D313" s="21">
        <v>19</v>
      </c>
      <c r="E313" s="21" t="s">
        <v>30</v>
      </c>
      <c r="F313" s="57">
        <v>78.2</v>
      </c>
      <c r="G313" s="57">
        <f t="shared" ref="G313:G316" si="225">D313*F313</f>
        <v>1485.8</v>
      </c>
      <c r="H313" s="57">
        <v>38.74</v>
      </c>
      <c r="I313" s="57">
        <f t="shared" ref="I313:I316" si="226">D313*H313</f>
        <v>736.06000000000006</v>
      </c>
      <c r="J313" s="57">
        <v>0</v>
      </c>
      <c r="K313" s="57">
        <f t="shared" ref="K313:K316" si="227">D313*J313</f>
        <v>0</v>
      </c>
      <c r="L313" s="103">
        <f t="shared" ref="L313:L316" si="228">IF(D313="","",(G313+I313+K313))</f>
        <v>2221.86</v>
      </c>
      <c r="M313" s="109"/>
    </row>
    <row r="314" spans="1:13" x14ac:dyDescent="0.3">
      <c r="A314" s="119" t="str">
        <f t="shared" si="204"/>
        <v/>
      </c>
      <c r="B314" s="168"/>
      <c r="C314" s="146" t="s">
        <v>59</v>
      </c>
      <c r="D314" s="21"/>
      <c r="E314" s="21"/>
      <c r="F314" s="57"/>
      <c r="G314" s="57"/>
      <c r="H314" s="57"/>
      <c r="I314" s="57"/>
      <c r="J314" s="57"/>
      <c r="K314" s="57"/>
      <c r="L314" s="103"/>
      <c r="M314" s="109"/>
    </row>
    <row r="315" spans="1:13" s="3" customFormat="1" x14ac:dyDescent="0.3">
      <c r="A315" s="119">
        <f t="shared" si="204"/>
        <v>229</v>
      </c>
      <c r="B315" s="168"/>
      <c r="C315" s="37" t="s">
        <v>170</v>
      </c>
      <c r="D315" s="21">
        <v>269.83999999999997</v>
      </c>
      <c r="E315" s="21" t="s">
        <v>40</v>
      </c>
      <c r="F315" s="57">
        <v>4.34</v>
      </c>
      <c r="G315" s="57">
        <f t="shared" ref="G315" si="229">D315*F315</f>
        <v>1171.1055999999999</v>
      </c>
      <c r="H315" s="57">
        <v>0.51</v>
      </c>
      <c r="I315" s="57">
        <f t="shared" ref="I315" si="230">D315*H315</f>
        <v>137.61839999999998</v>
      </c>
      <c r="J315" s="57">
        <v>0</v>
      </c>
      <c r="K315" s="57">
        <f t="shared" ref="K315" si="231">D315*J315</f>
        <v>0</v>
      </c>
      <c r="L315" s="103">
        <f t="shared" ref="L315" si="232">IF(D315="","",(G315+I315+K315))</f>
        <v>1308.7239999999999</v>
      </c>
      <c r="M315" s="109"/>
    </row>
    <row r="316" spans="1:13" x14ac:dyDescent="0.3">
      <c r="A316" s="119">
        <f t="shared" si="204"/>
        <v>230</v>
      </c>
      <c r="B316" s="168"/>
      <c r="C316" s="37" t="s">
        <v>171</v>
      </c>
      <c r="D316" s="21">
        <v>236.8</v>
      </c>
      <c r="E316" s="21" t="s">
        <v>40</v>
      </c>
      <c r="F316" s="57">
        <v>4.34</v>
      </c>
      <c r="G316" s="57">
        <f t="shared" ref="G316" si="233">D316*F316</f>
        <v>1027.712</v>
      </c>
      <c r="H316" s="57">
        <v>0.51</v>
      </c>
      <c r="I316" s="57">
        <f t="shared" ref="I316" si="234">D316*H316</f>
        <v>120.76800000000001</v>
      </c>
      <c r="J316" s="57">
        <v>0</v>
      </c>
      <c r="K316" s="57">
        <f t="shared" ref="K316" si="235">D316*J316</f>
        <v>0</v>
      </c>
      <c r="L316" s="103">
        <f t="shared" ref="L316" si="236">IF(D316="","",(G316+I316+K316))</f>
        <v>1148.48</v>
      </c>
      <c r="M316" s="109"/>
    </row>
    <row r="317" spans="1:13" s="3" customFormat="1" x14ac:dyDescent="0.3">
      <c r="A317" s="119" t="str">
        <f t="shared" si="204"/>
        <v/>
      </c>
      <c r="B317" s="168"/>
      <c r="C317" s="49" t="s">
        <v>172</v>
      </c>
      <c r="D317" s="21"/>
      <c r="E317" s="21"/>
      <c r="F317" s="57"/>
      <c r="G317" s="57"/>
      <c r="H317" s="57"/>
      <c r="I317" s="57"/>
      <c r="J317" s="57"/>
      <c r="K317" s="57"/>
      <c r="L317" s="103"/>
      <c r="M317" s="109"/>
    </row>
    <row r="318" spans="1:13" x14ac:dyDescent="0.3">
      <c r="A318" s="119">
        <f t="shared" si="204"/>
        <v>231</v>
      </c>
      <c r="B318" s="169"/>
      <c r="C318" s="37" t="s">
        <v>173</v>
      </c>
      <c r="D318" s="21">
        <v>252.24</v>
      </c>
      <c r="E318" s="21" t="s">
        <v>39</v>
      </c>
      <c r="F318" s="57">
        <v>23.25</v>
      </c>
      <c r="G318" s="57">
        <f t="shared" ref="G318" si="237">D318*F318</f>
        <v>5864.58</v>
      </c>
      <c r="H318" s="57">
        <v>37.89</v>
      </c>
      <c r="I318" s="57">
        <f t="shared" ref="I318" si="238">D318*H318</f>
        <v>9557.3736000000008</v>
      </c>
      <c r="J318" s="57">
        <v>0</v>
      </c>
      <c r="K318" s="57">
        <f t="shared" ref="K318" si="239">D318*J318</f>
        <v>0</v>
      </c>
      <c r="L318" s="103">
        <f t="shared" ref="L318" si="240">IF(D318="","",(G318+I318+K318))</f>
        <v>15421.953600000001</v>
      </c>
      <c r="M318" s="109"/>
    </row>
    <row r="319" spans="1:13" s="3" customFormat="1" ht="18" customHeight="1" x14ac:dyDescent="0.3">
      <c r="A319" s="68" t="str">
        <f>IF(E319=0,"",1+MAX(#REF!))</f>
        <v/>
      </c>
      <c r="B319" s="110"/>
      <c r="C319" s="111"/>
      <c r="D319" s="112"/>
      <c r="E319" s="112"/>
      <c r="F319" s="112"/>
      <c r="G319" s="112"/>
      <c r="H319" s="112"/>
      <c r="I319" s="112"/>
      <c r="J319" s="112"/>
      <c r="K319" s="112" t="s">
        <v>11</v>
      </c>
      <c r="L319" s="82">
        <f>SUM(L235:L318)</f>
        <v>163707.849262</v>
      </c>
      <c r="M319" s="113"/>
    </row>
    <row r="320" spans="1:13" ht="18" customHeight="1" x14ac:dyDescent="0.3">
      <c r="A320" s="47" t="str">
        <f>IF(E320=0,"",1+MAX(A319:A319))</f>
        <v/>
      </c>
      <c r="B320" s="92"/>
      <c r="C320" s="114"/>
      <c r="D320" s="115"/>
      <c r="E320" s="114"/>
      <c r="F320" s="120"/>
      <c r="G320" s="83"/>
      <c r="H320" s="83"/>
      <c r="I320" s="83"/>
      <c r="J320" s="83"/>
      <c r="K320" s="83"/>
      <c r="L320" s="83"/>
      <c r="M320" s="117"/>
    </row>
    <row r="321" spans="1:13" s="3" customFormat="1" ht="18" customHeight="1" x14ac:dyDescent="0.3">
      <c r="A321" s="118" t="str">
        <f>IF(E321=0,"",1+MAX(A319:A320))</f>
        <v/>
      </c>
      <c r="B321" s="166" t="s">
        <v>74</v>
      </c>
      <c r="C321" s="166"/>
      <c r="D321" s="166"/>
      <c r="E321" s="166"/>
      <c r="F321" s="166"/>
      <c r="G321" s="166"/>
      <c r="H321" s="166"/>
      <c r="I321" s="166"/>
      <c r="J321" s="166"/>
      <c r="K321" s="166"/>
      <c r="L321" s="104"/>
      <c r="M321" s="107"/>
    </row>
    <row r="322" spans="1:13" s="3" customFormat="1" x14ac:dyDescent="0.3">
      <c r="A322" s="119" t="str">
        <f>IF(E322=0,"",1+MAX(A11:A321))</f>
        <v/>
      </c>
      <c r="B322" s="23"/>
      <c r="C322" s="49" t="s">
        <v>390</v>
      </c>
      <c r="D322" s="21"/>
      <c r="E322" s="21"/>
      <c r="F322" s="57"/>
      <c r="G322" s="57"/>
      <c r="H322" s="57"/>
      <c r="I322" s="57"/>
      <c r="J322" s="57"/>
      <c r="K322" s="57"/>
      <c r="L322" s="103"/>
      <c r="M322" s="109"/>
    </row>
    <row r="323" spans="1:13" s="3" customFormat="1" ht="14" customHeight="1" x14ac:dyDescent="0.3">
      <c r="A323" s="119">
        <f t="shared" ref="A323:A331" si="241">IF(E323=0,"",1+MAX(A317:A322))</f>
        <v>232</v>
      </c>
      <c r="B323" s="167" t="s">
        <v>208</v>
      </c>
      <c r="C323" s="37" t="s">
        <v>391</v>
      </c>
      <c r="D323" s="21">
        <v>18</v>
      </c>
      <c r="E323" s="21" t="s">
        <v>30</v>
      </c>
      <c r="F323" s="57">
        <v>34.909999999999997</v>
      </c>
      <c r="G323" s="57">
        <f t="shared" ref="G323:G331" si="242">D323*F323</f>
        <v>628.37999999999988</v>
      </c>
      <c r="H323" s="57">
        <v>152.25</v>
      </c>
      <c r="I323" s="57">
        <f t="shared" ref="I323:I331" si="243">D323*H323</f>
        <v>2740.5</v>
      </c>
      <c r="J323" s="57">
        <v>0</v>
      </c>
      <c r="K323" s="57">
        <f t="shared" ref="K323:K331" si="244">D323*J323</f>
        <v>0</v>
      </c>
      <c r="L323" s="103">
        <f t="shared" ref="L323:L331" si="245">IF(D323="","",(G323+I323+K323))</f>
        <v>3368.88</v>
      </c>
      <c r="M323" s="109"/>
    </row>
    <row r="324" spans="1:13" s="3" customFormat="1" x14ac:dyDescent="0.3">
      <c r="A324" s="119">
        <f t="shared" si="241"/>
        <v>233</v>
      </c>
      <c r="B324" s="168"/>
      <c r="C324" s="37" t="s">
        <v>392</v>
      </c>
      <c r="D324" s="21">
        <v>19</v>
      </c>
      <c r="E324" s="21" t="s">
        <v>30</v>
      </c>
      <c r="F324" s="57">
        <v>34.909999999999997</v>
      </c>
      <c r="G324" s="57">
        <f t="shared" si="242"/>
        <v>663.29</v>
      </c>
      <c r="H324" s="57">
        <v>166.26</v>
      </c>
      <c r="I324" s="57">
        <f t="shared" si="243"/>
        <v>3158.9399999999996</v>
      </c>
      <c r="J324" s="57">
        <v>0</v>
      </c>
      <c r="K324" s="57">
        <f t="shared" si="244"/>
        <v>0</v>
      </c>
      <c r="L324" s="103">
        <f t="shared" si="245"/>
        <v>3822.2299999999996</v>
      </c>
      <c r="M324" s="109"/>
    </row>
    <row r="325" spans="1:13" s="3" customFormat="1" x14ac:dyDescent="0.3">
      <c r="A325" s="119">
        <f t="shared" si="241"/>
        <v>234</v>
      </c>
      <c r="B325" s="168"/>
      <c r="C325" s="37" t="s">
        <v>393</v>
      </c>
      <c r="D325" s="21">
        <v>10</v>
      </c>
      <c r="E325" s="21" t="s">
        <v>30</v>
      </c>
      <c r="F325" s="57">
        <v>34.909999999999997</v>
      </c>
      <c r="G325" s="57">
        <f t="shared" si="242"/>
        <v>349.09999999999997</v>
      </c>
      <c r="H325" s="57">
        <v>175.2</v>
      </c>
      <c r="I325" s="57">
        <f t="shared" si="243"/>
        <v>1752</v>
      </c>
      <c r="J325" s="57">
        <v>0</v>
      </c>
      <c r="K325" s="57">
        <f t="shared" si="244"/>
        <v>0</v>
      </c>
      <c r="L325" s="103">
        <f t="shared" si="245"/>
        <v>2101.1</v>
      </c>
      <c r="M325" s="109"/>
    </row>
    <row r="326" spans="1:13" s="3" customFormat="1" x14ac:dyDescent="0.3">
      <c r="A326" s="119">
        <f t="shared" si="241"/>
        <v>235</v>
      </c>
      <c r="B326" s="168"/>
      <c r="C326" s="37" t="s">
        <v>394</v>
      </c>
      <c r="D326" s="21">
        <v>11</v>
      </c>
      <c r="E326" s="21" t="s">
        <v>30</v>
      </c>
      <c r="F326" s="57">
        <v>17.41</v>
      </c>
      <c r="G326" s="57">
        <f t="shared" si="242"/>
        <v>191.51</v>
      </c>
      <c r="H326" s="57">
        <v>62.95</v>
      </c>
      <c r="I326" s="57">
        <f t="shared" si="243"/>
        <v>692.45</v>
      </c>
      <c r="J326" s="57">
        <v>0</v>
      </c>
      <c r="K326" s="57">
        <f t="shared" si="244"/>
        <v>0</v>
      </c>
      <c r="L326" s="103">
        <f t="shared" si="245"/>
        <v>883.96</v>
      </c>
      <c r="M326" s="109"/>
    </row>
    <row r="327" spans="1:13" s="3" customFormat="1" x14ac:dyDescent="0.3">
      <c r="A327" s="119">
        <f t="shared" si="241"/>
        <v>236</v>
      </c>
      <c r="B327" s="168"/>
      <c r="C327" s="37" t="s">
        <v>395</v>
      </c>
      <c r="D327" s="21">
        <v>11</v>
      </c>
      <c r="E327" s="21" t="s">
        <v>30</v>
      </c>
      <c r="F327" s="57">
        <v>17.41</v>
      </c>
      <c r="G327" s="57">
        <f t="shared" si="242"/>
        <v>191.51</v>
      </c>
      <c r="H327" s="57">
        <v>74.73</v>
      </c>
      <c r="I327" s="57">
        <f t="shared" si="243"/>
        <v>822.03000000000009</v>
      </c>
      <c r="J327" s="57">
        <v>0</v>
      </c>
      <c r="K327" s="57">
        <f t="shared" si="244"/>
        <v>0</v>
      </c>
      <c r="L327" s="103">
        <f t="shared" si="245"/>
        <v>1013.5400000000001</v>
      </c>
      <c r="M327" s="109"/>
    </row>
    <row r="328" spans="1:13" s="3" customFormat="1" x14ac:dyDescent="0.3">
      <c r="A328" s="119">
        <f t="shared" si="241"/>
        <v>237</v>
      </c>
      <c r="B328" s="168"/>
      <c r="C328" s="37" t="s">
        <v>396</v>
      </c>
      <c r="D328" s="21">
        <v>11</v>
      </c>
      <c r="E328" s="21" t="s">
        <v>30</v>
      </c>
      <c r="F328" s="57">
        <v>107.43</v>
      </c>
      <c r="G328" s="57">
        <f t="shared" si="242"/>
        <v>1181.73</v>
      </c>
      <c r="H328" s="57">
        <v>135.11000000000001</v>
      </c>
      <c r="I328" s="57">
        <f t="shared" si="243"/>
        <v>1486.21</v>
      </c>
      <c r="J328" s="57">
        <v>0</v>
      </c>
      <c r="K328" s="57">
        <f t="shared" si="244"/>
        <v>0</v>
      </c>
      <c r="L328" s="103">
        <f t="shared" si="245"/>
        <v>2667.94</v>
      </c>
      <c r="M328" s="109"/>
    </row>
    <row r="329" spans="1:13" s="3" customFormat="1" x14ac:dyDescent="0.3">
      <c r="A329" s="119">
        <f t="shared" si="241"/>
        <v>238</v>
      </c>
      <c r="B329" s="168"/>
      <c r="C329" s="37" t="s">
        <v>397</v>
      </c>
      <c r="D329" s="21">
        <v>11</v>
      </c>
      <c r="E329" s="21" t="s">
        <v>30</v>
      </c>
      <c r="F329" s="57">
        <v>23.74</v>
      </c>
      <c r="G329" s="57">
        <f t="shared" si="242"/>
        <v>261.14</v>
      </c>
      <c r="H329" s="57">
        <v>77.5</v>
      </c>
      <c r="I329" s="57">
        <f t="shared" si="243"/>
        <v>852.5</v>
      </c>
      <c r="J329" s="57">
        <v>0</v>
      </c>
      <c r="K329" s="57">
        <f t="shared" si="244"/>
        <v>0</v>
      </c>
      <c r="L329" s="103">
        <f t="shared" si="245"/>
        <v>1113.6399999999999</v>
      </c>
      <c r="M329" s="109"/>
    </row>
    <row r="330" spans="1:13" s="3" customFormat="1" x14ac:dyDescent="0.3">
      <c r="A330" s="119">
        <f t="shared" si="241"/>
        <v>239</v>
      </c>
      <c r="B330" s="168"/>
      <c r="C330" s="37" t="s">
        <v>174</v>
      </c>
      <c r="D330" s="21">
        <v>8</v>
      </c>
      <c r="E330" s="21" t="s">
        <v>30</v>
      </c>
      <c r="F330" s="57">
        <v>12.3</v>
      </c>
      <c r="G330" s="57">
        <f t="shared" si="242"/>
        <v>98.4</v>
      </c>
      <c r="H330" s="57">
        <v>49.91</v>
      </c>
      <c r="I330" s="57">
        <f t="shared" si="243"/>
        <v>399.28</v>
      </c>
      <c r="J330" s="57">
        <v>0</v>
      </c>
      <c r="K330" s="57">
        <f t="shared" si="244"/>
        <v>0</v>
      </c>
      <c r="L330" s="103">
        <f t="shared" si="245"/>
        <v>497.67999999999995</v>
      </c>
      <c r="M330" s="109"/>
    </row>
    <row r="331" spans="1:13" s="3" customFormat="1" x14ac:dyDescent="0.3">
      <c r="A331" s="119">
        <f t="shared" si="241"/>
        <v>240</v>
      </c>
      <c r="B331" s="168"/>
      <c r="C331" s="37" t="s">
        <v>175</v>
      </c>
      <c r="D331" s="21">
        <v>8</v>
      </c>
      <c r="E331" s="21" t="s">
        <v>30</v>
      </c>
      <c r="F331" s="57">
        <v>12.3</v>
      </c>
      <c r="G331" s="57">
        <f t="shared" si="242"/>
        <v>98.4</v>
      </c>
      <c r="H331" s="57">
        <v>49.91</v>
      </c>
      <c r="I331" s="57">
        <f t="shared" si="243"/>
        <v>399.28</v>
      </c>
      <c r="J331" s="57">
        <v>0</v>
      </c>
      <c r="K331" s="57">
        <f t="shared" si="244"/>
        <v>0</v>
      </c>
      <c r="L331" s="103">
        <f t="shared" si="245"/>
        <v>497.67999999999995</v>
      </c>
      <c r="M331" s="109"/>
    </row>
    <row r="332" spans="1:13" s="3" customFormat="1" ht="18" customHeight="1" x14ac:dyDescent="0.3">
      <c r="A332" s="68" t="str">
        <f>IF(E332=0,"",1+MAX(#REF!))</f>
        <v/>
      </c>
      <c r="B332" s="110"/>
      <c r="C332" s="111"/>
      <c r="D332" s="112"/>
      <c r="E332" s="112"/>
      <c r="F332" s="112"/>
      <c r="G332" s="112"/>
      <c r="H332" s="112"/>
      <c r="I332" s="112"/>
      <c r="J332" s="112"/>
      <c r="K332" s="112" t="s">
        <v>11</v>
      </c>
      <c r="L332" s="82">
        <f>SUM(L321:L331)</f>
        <v>15966.65</v>
      </c>
      <c r="M332" s="113"/>
    </row>
    <row r="333" spans="1:13" ht="18" customHeight="1" x14ac:dyDescent="0.3">
      <c r="A333" s="47" t="str">
        <f>IF(E333=0,"",1+MAX(A332:A332))</f>
        <v/>
      </c>
      <c r="B333" s="92"/>
      <c r="C333" s="114"/>
      <c r="D333" s="115"/>
      <c r="E333" s="114"/>
      <c r="F333" s="120"/>
      <c r="G333" s="83"/>
      <c r="H333" s="83"/>
      <c r="I333" s="83"/>
      <c r="J333" s="83"/>
      <c r="K333" s="83"/>
      <c r="L333" s="83"/>
      <c r="M333" s="117"/>
    </row>
    <row r="334" spans="1:13" s="3" customFormat="1" ht="18" customHeight="1" x14ac:dyDescent="0.3">
      <c r="A334" s="118" t="str">
        <f>IF(E334=0,"",1+MAX(A332:A333))</f>
        <v/>
      </c>
      <c r="B334" s="166" t="s">
        <v>75</v>
      </c>
      <c r="C334" s="166"/>
      <c r="D334" s="166"/>
      <c r="E334" s="166"/>
      <c r="F334" s="166"/>
      <c r="G334" s="166"/>
      <c r="H334" s="166"/>
      <c r="I334" s="166"/>
      <c r="J334" s="166"/>
      <c r="K334" s="166"/>
      <c r="L334" s="104"/>
      <c r="M334" s="107"/>
    </row>
    <row r="335" spans="1:13" s="3" customFormat="1" x14ac:dyDescent="0.3">
      <c r="A335" s="119" t="str">
        <f>IF(E335=0,"",1+MAX(A11:A334))</f>
        <v/>
      </c>
      <c r="B335" s="23"/>
      <c r="C335" s="49" t="s">
        <v>176</v>
      </c>
      <c r="D335" s="21"/>
      <c r="E335" s="21"/>
      <c r="F335" s="56"/>
      <c r="G335" s="57"/>
      <c r="H335" s="57"/>
      <c r="I335" s="57"/>
      <c r="J335" s="57"/>
      <c r="K335" s="57"/>
      <c r="L335" s="103"/>
      <c r="M335" s="109"/>
    </row>
    <row r="336" spans="1:13" s="3" customFormat="1" ht="14" customHeight="1" x14ac:dyDescent="0.3">
      <c r="A336" s="119">
        <f t="shared" ref="A336:A342" si="246">IF(E336=0,"",1+MAX(A330:A335))</f>
        <v>241</v>
      </c>
      <c r="B336" s="167" t="s">
        <v>341</v>
      </c>
      <c r="C336" s="37" t="s">
        <v>335</v>
      </c>
      <c r="D336" s="21">
        <v>3</v>
      </c>
      <c r="E336" s="21" t="s">
        <v>30</v>
      </c>
      <c r="F336" s="57">
        <v>92.54</v>
      </c>
      <c r="G336" s="57">
        <f t="shared" ref="G336:G342" si="247">D336*F336</f>
        <v>277.62</v>
      </c>
      <c r="H336" s="57">
        <v>1623.96</v>
      </c>
      <c r="I336" s="57">
        <f t="shared" ref="I336:I342" si="248">D336*H336</f>
        <v>4871.88</v>
      </c>
      <c r="J336" s="57">
        <v>0</v>
      </c>
      <c r="K336" s="57">
        <f t="shared" ref="K336:K342" si="249">D336*J336</f>
        <v>0</v>
      </c>
      <c r="L336" s="103">
        <f t="shared" ref="L336:L342" si="250">IF(D336="","",(G336+I336+K336))</f>
        <v>5149.5</v>
      </c>
      <c r="M336" s="109"/>
    </row>
    <row r="337" spans="1:13" s="3" customFormat="1" ht="14" customHeight="1" x14ac:dyDescent="0.3">
      <c r="A337" s="119">
        <f t="shared" si="246"/>
        <v>242</v>
      </c>
      <c r="B337" s="168"/>
      <c r="C337" s="37" t="s">
        <v>336</v>
      </c>
      <c r="D337" s="21">
        <v>3</v>
      </c>
      <c r="E337" s="21" t="s">
        <v>30</v>
      </c>
      <c r="F337" s="57">
        <v>87</v>
      </c>
      <c r="G337" s="57">
        <f t="shared" si="247"/>
        <v>261</v>
      </c>
      <c r="H337" s="57">
        <v>499</v>
      </c>
      <c r="I337" s="57">
        <f t="shared" si="248"/>
        <v>1497</v>
      </c>
      <c r="J337" s="57">
        <v>0</v>
      </c>
      <c r="K337" s="57">
        <f t="shared" si="249"/>
        <v>0</v>
      </c>
      <c r="L337" s="103">
        <f t="shared" si="250"/>
        <v>1758</v>
      </c>
      <c r="M337" s="109"/>
    </row>
    <row r="338" spans="1:13" s="3" customFormat="1" ht="14" customHeight="1" x14ac:dyDescent="0.3">
      <c r="A338" s="119">
        <f t="shared" si="246"/>
        <v>243</v>
      </c>
      <c r="B338" s="168"/>
      <c r="C338" s="37" t="s">
        <v>337</v>
      </c>
      <c r="D338" s="21">
        <v>1</v>
      </c>
      <c r="E338" s="21" t="s">
        <v>30</v>
      </c>
      <c r="F338" s="57">
        <v>92.54</v>
      </c>
      <c r="G338" s="57">
        <f t="shared" si="247"/>
        <v>92.54</v>
      </c>
      <c r="H338" s="57">
        <v>1617.01</v>
      </c>
      <c r="I338" s="57">
        <f t="shared" si="248"/>
        <v>1617.01</v>
      </c>
      <c r="J338" s="57">
        <v>0</v>
      </c>
      <c r="K338" s="57">
        <f t="shared" si="249"/>
        <v>0</v>
      </c>
      <c r="L338" s="103">
        <f t="shared" si="250"/>
        <v>1709.55</v>
      </c>
      <c r="M338" s="109"/>
    </row>
    <row r="339" spans="1:13" s="3" customFormat="1" ht="14" customHeight="1" x14ac:dyDescent="0.3">
      <c r="A339" s="119">
        <f t="shared" si="246"/>
        <v>244</v>
      </c>
      <c r="B339" s="168"/>
      <c r="C339" s="37" t="s">
        <v>338</v>
      </c>
      <c r="D339" s="21">
        <v>1</v>
      </c>
      <c r="E339" s="21" t="s">
        <v>30</v>
      </c>
      <c r="F339" s="57">
        <v>36.36</v>
      </c>
      <c r="G339" s="57">
        <f t="shared" si="247"/>
        <v>36.36</v>
      </c>
      <c r="H339" s="57">
        <v>1534.79</v>
      </c>
      <c r="I339" s="57">
        <f t="shared" si="248"/>
        <v>1534.79</v>
      </c>
      <c r="J339" s="57">
        <v>0</v>
      </c>
      <c r="K339" s="57">
        <f t="shared" si="249"/>
        <v>0</v>
      </c>
      <c r="L339" s="103">
        <f t="shared" si="250"/>
        <v>1571.1499999999999</v>
      </c>
      <c r="M339" s="109"/>
    </row>
    <row r="340" spans="1:13" s="3" customFormat="1" ht="14" customHeight="1" x14ac:dyDescent="0.3">
      <c r="A340" s="119">
        <f t="shared" si="246"/>
        <v>245</v>
      </c>
      <c r="B340" s="168"/>
      <c r="C340" s="37" t="s">
        <v>339</v>
      </c>
      <c r="D340" s="21">
        <v>1</v>
      </c>
      <c r="E340" s="21" t="s">
        <v>30</v>
      </c>
      <c r="F340" s="57">
        <v>145.47</v>
      </c>
      <c r="G340" s="57">
        <f t="shared" si="247"/>
        <v>145.47</v>
      </c>
      <c r="H340" s="57">
        <v>996.4</v>
      </c>
      <c r="I340" s="57">
        <f t="shared" si="248"/>
        <v>996.4</v>
      </c>
      <c r="J340" s="57">
        <v>0</v>
      </c>
      <c r="K340" s="57">
        <f t="shared" si="249"/>
        <v>0</v>
      </c>
      <c r="L340" s="103">
        <f t="shared" si="250"/>
        <v>1141.8699999999999</v>
      </c>
      <c r="M340" s="109"/>
    </row>
    <row r="341" spans="1:13" s="3" customFormat="1" x14ac:dyDescent="0.3">
      <c r="A341" s="119">
        <f t="shared" si="246"/>
        <v>246</v>
      </c>
      <c r="B341" s="168"/>
      <c r="C341" s="37" t="s">
        <v>340</v>
      </c>
      <c r="D341" s="21">
        <v>1</v>
      </c>
      <c r="E341" s="21" t="s">
        <v>30</v>
      </c>
      <c r="F341" s="57">
        <v>109.1</v>
      </c>
      <c r="G341" s="57">
        <f t="shared" si="247"/>
        <v>109.1</v>
      </c>
      <c r="H341" s="57">
        <v>322.52</v>
      </c>
      <c r="I341" s="57">
        <f t="shared" si="248"/>
        <v>322.52</v>
      </c>
      <c r="J341" s="57">
        <v>0</v>
      </c>
      <c r="K341" s="57">
        <f t="shared" si="249"/>
        <v>0</v>
      </c>
      <c r="L341" s="103">
        <f t="shared" si="250"/>
        <v>431.62</v>
      </c>
      <c r="M341" s="109"/>
    </row>
    <row r="342" spans="1:13" s="3" customFormat="1" x14ac:dyDescent="0.3">
      <c r="A342" s="119">
        <f t="shared" si="246"/>
        <v>247</v>
      </c>
      <c r="B342" s="168"/>
      <c r="C342" s="37" t="s">
        <v>177</v>
      </c>
      <c r="D342" s="21">
        <v>1</v>
      </c>
      <c r="E342" s="21" t="s">
        <v>30</v>
      </c>
      <c r="F342" s="57">
        <v>36.36</v>
      </c>
      <c r="G342" s="57">
        <f t="shared" si="247"/>
        <v>36.36</v>
      </c>
      <c r="H342" s="57">
        <v>2572.6</v>
      </c>
      <c r="I342" s="57">
        <f t="shared" si="248"/>
        <v>2572.6</v>
      </c>
      <c r="J342" s="57">
        <v>0</v>
      </c>
      <c r="K342" s="57">
        <f t="shared" si="249"/>
        <v>0</v>
      </c>
      <c r="L342" s="103">
        <f t="shared" si="250"/>
        <v>2608.96</v>
      </c>
      <c r="M342" s="109"/>
    </row>
    <row r="343" spans="1:13" s="3" customFormat="1" ht="18" customHeight="1" x14ac:dyDescent="0.3">
      <c r="A343" s="68" t="str">
        <f>IF(E343=0,"",1+MAX(A335:A342))</f>
        <v/>
      </c>
      <c r="B343" s="110"/>
      <c r="C343" s="111"/>
      <c r="D343" s="112"/>
      <c r="E343" s="112"/>
      <c r="F343" s="112"/>
      <c r="G343" s="112"/>
      <c r="H343" s="112"/>
      <c r="I343" s="112"/>
      <c r="J343" s="112"/>
      <c r="K343" s="112" t="s">
        <v>11</v>
      </c>
      <c r="L343" s="82">
        <f>SUM(L334:L342)</f>
        <v>14370.650000000001</v>
      </c>
      <c r="M343" s="113"/>
    </row>
    <row r="344" spans="1:13" ht="18" customHeight="1" x14ac:dyDescent="0.3">
      <c r="A344" s="47" t="str">
        <f>IF(E344=0,"",1+MAX(A336:A343))</f>
        <v/>
      </c>
      <c r="B344" s="92"/>
      <c r="C344" s="114"/>
      <c r="D344" s="115"/>
      <c r="E344" s="114"/>
      <c r="F344" s="120"/>
      <c r="G344" s="83"/>
      <c r="H344" s="83"/>
      <c r="I344" s="83"/>
      <c r="J344" s="83"/>
      <c r="K344" s="83"/>
      <c r="L344" s="83"/>
      <c r="M344" s="117"/>
    </row>
    <row r="345" spans="1:13" s="3" customFormat="1" ht="18" customHeight="1" x14ac:dyDescent="0.3">
      <c r="A345" s="118" t="str">
        <f>IF(E345=0,"",1+MAX(A343:A344))</f>
        <v/>
      </c>
      <c r="B345" s="166" t="s">
        <v>238</v>
      </c>
      <c r="C345" s="166"/>
      <c r="D345" s="166"/>
      <c r="E345" s="166"/>
      <c r="F345" s="166"/>
      <c r="G345" s="166"/>
      <c r="H345" s="166"/>
      <c r="I345" s="166"/>
      <c r="J345" s="166"/>
      <c r="K345" s="166"/>
      <c r="L345" s="104"/>
      <c r="M345" s="107"/>
    </row>
    <row r="346" spans="1:13" s="3" customFormat="1" x14ac:dyDescent="0.3">
      <c r="A346" s="119" t="str">
        <f>IF(E346=0,"",1+MAX(A12:A235))</f>
        <v/>
      </c>
      <c r="B346" s="23"/>
      <c r="C346" s="49" t="s">
        <v>178</v>
      </c>
      <c r="D346" s="21"/>
      <c r="E346" s="21"/>
      <c r="F346" s="56"/>
      <c r="G346" s="57"/>
      <c r="H346" s="57"/>
      <c r="I346" s="57"/>
      <c r="J346" s="57"/>
      <c r="K346" s="57"/>
      <c r="L346" s="103"/>
      <c r="M346" s="109"/>
    </row>
    <row r="347" spans="1:13" x14ac:dyDescent="0.3">
      <c r="A347" s="119" t="str">
        <f>IF(E347=0,"",1+MAX(A342:A346))</f>
        <v/>
      </c>
      <c r="B347" s="167" t="s">
        <v>208</v>
      </c>
      <c r="C347" s="146" t="s">
        <v>60</v>
      </c>
      <c r="D347" s="21"/>
      <c r="E347" s="21"/>
      <c r="F347" s="56"/>
      <c r="G347" s="57"/>
      <c r="H347" s="57"/>
      <c r="I347" s="57"/>
      <c r="J347" s="57"/>
      <c r="K347" s="57"/>
      <c r="L347" s="103"/>
      <c r="M347" s="109"/>
    </row>
    <row r="348" spans="1:13" x14ac:dyDescent="0.3">
      <c r="A348" s="119">
        <f t="shared" ref="A348:A364" si="251">IF(E348=0,"",1+MAX(A342:A347))</f>
        <v>248</v>
      </c>
      <c r="B348" s="168"/>
      <c r="C348" s="37" t="s">
        <v>179</v>
      </c>
      <c r="D348" s="21">
        <v>2.86</v>
      </c>
      <c r="E348" s="21" t="s">
        <v>39</v>
      </c>
      <c r="F348" s="57">
        <v>205.7</v>
      </c>
      <c r="G348" s="57">
        <f t="shared" ref="G348:G364" si="252">D348*F348</f>
        <v>588.30199999999991</v>
      </c>
      <c r="H348" s="57">
        <v>570.28</v>
      </c>
      <c r="I348" s="57">
        <f t="shared" ref="I348:I364" si="253">D348*H348</f>
        <v>1631.0007999999998</v>
      </c>
      <c r="J348" s="57">
        <v>0</v>
      </c>
      <c r="K348" s="57">
        <f t="shared" ref="K348:K364" si="254">D348*J348</f>
        <v>0</v>
      </c>
      <c r="L348" s="103">
        <f t="shared" ref="L348:L364" si="255">IF(D348="","",(G348+I348+K348))</f>
        <v>2219.3027999999995</v>
      </c>
      <c r="M348" s="109"/>
    </row>
    <row r="349" spans="1:13" x14ac:dyDescent="0.3">
      <c r="A349" s="119">
        <f t="shared" si="251"/>
        <v>249</v>
      </c>
      <c r="B349" s="168"/>
      <c r="C349" s="37" t="s">
        <v>180</v>
      </c>
      <c r="D349" s="21">
        <v>0.52</v>
      </c>
      <c r="E349" s="21" t="s">
        <v>39</v>
      </c>
      <c r="F349" s="57">
        <v>188.8</v>
      </c>
      <c r="G349" s="57">
        <f t="shared" si="252"/>
        <v>98.176000000000016</v>
      </c>
      <c r="H349" s="57">
        <v>510.22</v>
      </c>
      <c r="I349" s="57">
        <f t="shared" si="253"/>
        <v>265.31440000000003</v>
      </c>
      <c r="J349" s="57">
        <v>0</v>
      </c>
      <c r="K349" s="57">
        <f t="shared" si="254"/>
        <v>0</v>
      </c>
      <c r="L349" s="103">
        <f t="shared" si="255"/>
        <v>363.49040000000002</v>
      </c>
      <c r="M349" s="109"/>
    </row>
    <row r="350" spans="1:13" x14ac:dyDescent="0.3">
      <c r="A350" s="119">
        <f t="shared" si="251"/>
        <v>250</v>
      </c>
      <c r="B350" s="168"/>
      <c r="C350" s="37" t="s">
        <v>181</v>
      </c>
      <c r="D350" s="21">
        <v>4.3499999999999996</v>
      </c>
      <c r="E350" s="21" t="s">
        <v>39</v>
      </c>
      <c r="F350" s="57">
        <v>188.8</v>
      </c>
      <c r="G350" s="57">
        <f t="shared" si="252"/>
        <v>821.28</v>
      </c>
      <c r="H350" s="57">
        <v>510.22</v>
      </c>
      <c r="I350" s="57">
        <f t="shared" si="253"/>
        <v>2219.4569999999999</v>
      </c>
      <c r="J350" s="57">
        <v>0</v>
      </c>
      <c r="K350" s="57">
        <f t="shared" si="254"/>
        <v>0</v>
      </c>
      <c r="L350" s="103">
        <f t="shared" si="255"/>
        <v>3040.7370000000001</v>
      </c>
      <c r="M350" s="109"/>
    </row>
    <row r="351" spans="1:13" x14ac:dyDescent="0.3">
      <c r="A351" s="119">
        <f t="shared" si="251"/>
        <v>251</v>
      </c>
      <c r="B351" s="168"/>
      <c r="C351" s="37" t="s">
        <v>182</v>
      </c>
      <c r="D351" s="21">
        <v>3.27</v>
      </c>
      <c r="E351" s="21" t="s">
        <v>39</v>
      </c>
      <c r="F351" s="57">
        <v>188.8</v>
      </c>
      <c r="G351" s="57">
        <f t="shared" si="252"/>
        <v>617.37600000000009</v>
      </c>
      <c r="H351" s="57">
        <v>510.08</v>
      </c>
      <c r="I351" s="57">
        <f t="shared" si="253"/>
        <v>1667.9615999999999</v>
      </c>
      <c r="J351" s="57">
        <v>0</v>
      </c>
      <c r="K351" s="57">
        <f t="shared" si="254"/>
        <v>0</v>
      </c>
      <c r="L351" s="103">
        <f t="shared" si="255"/>
        <v>2285.3375999999998</v>
      </c>
      <c r="M351" s="109"/>
    </row>
    <row r="352" spans="1:13" x14ac:dyDescent="0.3">
      <c r="A352" s="119">
        <f t="shared" si="251"/>
        <v>252</v>
      </c>
      <c r="B352" s="168"/>
      <c r="C352" s="37" t="s">
        <v>183</v>
      </c>
      <c r="D352" s="21">
        <v>4.62</v>
      </c>
      <c r="E352" s="21" t="s">
        <v>39</v>
      </c>
      <c r="F352" s="57">
        <v>188.8</v>
      </c>
      <c r="G352" s="57">
        <f t="shared" si="252"/>
        <v>872.25600000000009</v>
      </c>
      <c r="H352" s="57">
        <v>510.08</v>
      </c>
      <c r="I352" s="57">
        <f t="shared" si="253"/>
        <v>2356.5695999999998</v>
      </c>
      <c r="J352" s="57">
        <v>0</v>
      </c>
      <c r="K352" s="57">
        <f t="shared" si="254"/>
        <v>0</v>
      </c>
      <c r="L352" s="103">
        <f t="shared" si="255"/>
        <v>3228.8256000000001</v>
      </c>
      <c r="M352" s="109"/>
    </row>
    <row r="353" spans="1:13" x14ac:dyDescent="0.3">
      <c r="A353" s="119">
        <f t="shared" si="251"/>
        <v>253</v>
      </c>
      <c r="B353" s="168"/>
      <c r="C353" s="37" t="s">
        <v>184</v>
      </c>
      <c r="D353" s="21">
        <v>3.85</v>
      </c>
      <c r="E353" s="21" t="s">
        <v>39</v>
      </c>
      <c r="F353" s="57">
        <v>188.8</v>
      </c>
      <c r="G353" s="57">
        <f t="shared" si="252"/>
        <v>726.88000000000011</v>
      </c>
      <c r="H353" s="57">
        <v>510.22</v>
      </c>
      <c r="I353" s="57">
        <f t="shared" si="253"/>
        <v>1964.3470000000002</v>
      </c>
      <c r="J353" s="57">
        <v>0</v>
      </c>
      <c r="K353" s="57">
        <f t="shared" si="254"/>
        <v>0</v>
      </c>
      <c r="L353" s="103">
        <f t="shared" si="255"/>
        <v>2691.2270000000003</v>
      </c>
      <c r="M353" s="109"/>
    </row>
    <row r="354" spans="1:13" x14ac:dyDescent="0.3">
      <c r="A354" s="119">
        <f t="shared" si="251"/>
        <v>254</v>
      </c>
      <c r="B354" s="168"/>
      <c r="C354" s="37" t="s">
        <v>195</v>
      </c>
      <c r="D354" s="21">
        <v>28.94</v>
      </c>
      <c r="E354" s="21" t="s">
        <v>40</v>
      </c>
      <c r="F354" s="57">
        <v>205.7</v>
      </c>
      <c r="G354" s="57">
        <f t="shared" si="252"/>
        <v>5952.9579999999996</v>
      </c>
      <c r="H354" s="57">
        <v>570.28</v>
      </c>
      <c r="I354" s="57">
        <f t="shared" si="253"/>
        <v>16503.903200000001</v>
      </c>
      <c r="J354" s="57">
        <v>0</v>
      </c>
      <c r="K354" s="57">
        <f t="shared" si="254"/>
        <v>0</v>
      </c>
      <c r="L354" s="103">
        <f t="shared" si="255"/>
        <v>22456.861199999999</v>
      </c>
      <c r="M354" s="109"/>
    </row>
    <row r="355" spans="1:13" x14ac:dyDescent="0.3">
      <c r="A355" s="119" t="str">
        <f t="shared" si="251"/>
        <v/>
      </c>
      <c r="B355" s="168"/>
      <c r="C355" s="146" t="s">
        <v>185</v>
      </c>
      <c r="D355" s="21"/>
      <c r="E355" s="21"/>
      <c r="F355" s="57"/>
      <c r="G355" s="57"/>
      <c r="H355" s="57"/>
      <c r="I355" s="57"/>
      <c r="J355" s="57"/>
      <c r="K355" s="57"/>
      <c r="L355" s="103"/>
      <c r="M355" s="109"/>
    </row>
    <row r="356" spans="1:13" x14ac:dyDescent="0.3">
      <c r="A356" s="119">
        <f t="shared" si="251"/>
        <v>255</v>
      </c>
      <c r="B356" s="168"/>
      <c r="C356" s="37" t="s">
        <v>186</v>
      </c>
      <c r="D356" s="21">
        <v>6.99</v>
      </c>
      <c r="E356" s="21" t="s">
        <v>40</v>
      </c>
      <c r="F356" s="57">
        <v>188.8</v>
      </c>
      <c r="G356" s="57">
        <f t="shared" si="252"/>
        <v>1319.7120000000002</v>
      </c>
      <c r="H356" s="57">
        <v>510.08</v>
      </c>
      <c r="I356" s="57">
        <f t="shared" si="253"/>
        <v>3565.4591999999998</v>
      </c>
      <c r="J356" s="57">
        <v>0</v>
      </c>
      <c r="K356" s="57">
        <f t="shared" si="254"/>
        <v>0</v>
      </c>
      <c r="L356" s="103">
        <f t="shared" si="255"/>
        <v>4885.1711999999998</v>
      </c>
      <c r="M356" s="109"/>
    </row>
    <row r="357" spans="1:13" x14ac:dyDescent="0.3">
      <c r="A357" s="119">
        <f t="shared" si="251"/>
        <v>256</v>
      </c>
      <c r="B357" s="168"/>
      <c r="C357" s="37" t="s">
        <v>187</v>
      </c>
      <c r="D357" s="21">
        <v>4.7699999999999996</v>
      </c>
      <c r="E357" s="21" t="s">
        <v>40</v>
      </c>
      <c r="F357" s="57">
        <v>188.8</v>
      </c>
      <c r="G357" s="57">
        <f t="shared" si="252"/>
        <v>900.57600000000002</v>
      </c>
      <c r="H357" s="57">
        <v>510.08</v>
      </c>
      <c r="I357" s="57">
        <f t="shared" si="253"/>
        <v>2433.0815999999995</v>
      </c>
      <c r="J357" s="57">
        <v>0</v>
      </c>
      <c r="K357" s="57">
        <f t="shared" si="254"/>
        <v>0</v>
      </c>
      <c r="L357" s="103">
        <f t="shared" si="255"/>
        <v>3333.6575999999995</v>
      </c>
      <c r="M357" s="109"/>
    </row>
    <row r="358" spans="1:13" x14ac:dyDescent="0.3">
      <c r="A358" s="119">
        <f t="shared" si="251"/>
        <v>257</v>
      </c>
      <c r="B358" s="168"/>
      <c r="C358" s="37" t="s">
        <v>188</v>
      </c>
      <c r="D358" s="21">
        <v>4.7699999999999996</v>
      </c>
      <c r="E358" s="21" t="s">
        <v>40</v>
      </c>
      <c r="F358" s="57">
        <v>188.8</v>
      </c>
      <c r="G358" s="57">
        <f t="shared" si="252"/>
        <v>900.57600000000002</v>
      </c>
      <c r="H358" s="57">
        <v>510.22</v>
      </c>
      <c r="I358" s="57">
        <f t="shared" si="253"/>
        <v>2433.7493999999997</v>
      </c>
      <c r="J358" s="57">
        <v>0</v>
      </c>
      <c r="K358" s="57">
        <f t="shared" si="254"/>
        <v>0</v>
      </c>
      <c r="L358" s="103">
        <f t="shared" si="255"/>
        <v>3334.3253999999997</v>
      </c>
      <c r="M358" s="109"/>
    </row>
    <row r="359" spans="1:13" x14ac:dyDescent="0.3">
      <c r="A359" s="119">
        <f t="shared" si="251"/>
        <v>258</v>
      </c>
      <c r="B359" s="168"/>
      <c r="C359" s="37" t="s">
        <v>189</v>
      </c>
      <c r="D359" s="21">
        <v>1.72</v>
      </c>
      <c r="E359" s="21" t="s">
        <v>40</v>
      </c>
      <c r="F359" s="57">
        <v>205.7</v>
      </c>
      <c r="G359" s="57">
        <f t="shared" si="252"/>
        <v>353.80399999999997</v>
      </c>
      <c r="H359" s="57">
        <v>570.28</v>
      </c>
      <c r="I359" s="57">
        <f t="shared" si="253"/>
        <v>980.88159999999993</v>
      </c>
      <c r="J359" s="57">
        <v>0</v>
      </c>
      <c r="K359" s="57">
        <f t="shared" si="254"/>
        <v>0</v>
      </c>
      <c r="L359" s="103">
        <f t="shared" si="255"/>
        <v>1334.6855999999998</v>
      </c>
      <c r="M359" s="109"/>
    </row>
    <row r="360" spans="1:13" x14ac:dyDescent="0.3">
      <c r="A360" s="119">
        <f t="shared" si="251"/>
        <v>259</v>
      </c>
      <c r="B360" s="168"/>
      <c r="C360" s="37" t="s">
        <v>190</v>
      </c>
      <c r="D360" s="21">
        <v>6.38</v>
      </c>
      <c r="E360" s="21" t="s">
        <v>40</v>
      </c>
      <c r="F360" s="57">
        <v>188.8</v>
      </c>
      <c r="G360" s="57">
        <f t="shared" si="252"/>
        <v>1204.5440000000001</v>
      </c>
      <c r="H360" s="57">
        <v>510.22</v>
      </c>
      <c r="I360" s="57">
        <f t="shared" si="253"/>
        <v>3255.2036000000003</v>
      </c>
      <c r="J360" s="57">
        <v>0</v>
      </c>
      <c r="K360" s="57">
        <f t="shared" si="254"/>
        <v>0</v>
      </c>
      <c r="L360" s="103">
        <f t="shared" si="255"/>
        <v>4459.7476000000006</v>
      </c>
      <c r="M360" s="109"/>
    </row>
    <row r="361" spans="1:13" x14ac:dyDescent="0.3">
      <c r="A361" s="119">
        <f t="shared" si="251"/>
        <v>260</v>
      </c>
      <c r="B361" s="168"/>
      <c r="C361" s="37" t="s">
        <v>191</v>
      </c>
      <c r="D361" s="21">
        <v>1.17</v>
      </c>
      <c r="E361" s="21" t="s">
        <v>40</v>
      </c>
      <c r="F361" s="57">
        <v>205.7</v>
      </c>
      <c r="G361" s="57">
        <f t="shared" si="252"/>
        <v>240.66899999999998</v>
      </c>
      <c r="H361" s="57">
        <v>570.28</v>
      </c>
      <c r="I361" s="57">
        <f t="shared" si="253"/>
        <v>667.22759999999994</v>
      </c>
      <c r="J361" s="57">
        <v>0</v>
      </c>
      <c r="K361" s="57">
        <f t="shared" si="254"/>
        <v>0</v>
      </c>
      <c r="L361" s="103">
        <f t="shared" si="255"/>
        <v>907.89659999999992</v>
      </c>
      <c r="M361" s="109"/>
    </row>
    <row r="362" spans="1:13" x14ac:dyDescent="0.3">
      <c r="A362" s="119">
        <f t="shared" si="251"/>
        <v>261</v>
      </c>
      <c r="B362" s="168"/>
      <c r="C362" s="37" t="s">
        <v>192</v>
      </c>
      <c r="D362" s="21">
        <v>3.52</v>
      </c>
      <c r="E362" s="21" t="s">
        <v>40</v>
      </c>
      <c r="F362" s="57">
        <v>149.54</v>
      </c>
      <c r="G362" s="57">
        <f t="shared" si="252"/>
        <v>526.38080000000002</v>
      </c>
      <c r="H362" s="57">
        <v>367.46</v>
      </c>
      <c r="I362" s="57">
        <f t="shared" si="253"/>
        <v>1293.4592</v>
      </c>
      <c r="J362" s="57">
        <v>0</v>
      </c>
      <c r="K362" s="57">
        <f t="shared" si="254"/>
        <v>0</v>
      </c>
      <c r="L362" s="103">
        <f t="shared" si="255"/>
        <v>1819.8400000000001</v>
      </c>
      <c r="M362" s="109"/>
    </row>
    <row r="363" spans="1:13" x14ac:dyDescent="0.3">
      <c r="A363" s="119">
        <f t="shared" si="251"/>
        <v>262</v>
      </c>
      <c r="B363" s="168"/>
      <c r="C363" s="37" t="s">
        <v>193</v>
      </c>
      <c r="D363" s="21">
        <v>6.29</v>
      </c>
      <c r="E363" s="21" t="s">
        <v>40</v>
      </c>
      <c r="F363" s="57">
        <v>188.8</v>
      </c>
      <c r="G363" s="57">
        <f t="shared" si="252"/>
        <v>1187.5520000000001</v>
      </c>
      <c r="H363" s="57">
        <v>510.22</v>
      </c>
      <c r="I363" s="57">
        <f t="shared" si="253"/>
        <v>3209.2838000000002</v>
      </c>
      <c r="J363" s="57">
        <v>0</v>
      </c>
      <c r="K363" s="57">
        <f t="shared" si="254"/>
        <v>0</v>
      </c>
      <c r="L363" s="103">
        <f t="shared" si="255"/>
        <v>4396.8358000000007</v>
      </c>
      <c r="M363" s="109"/>
    </row>
    <row r="364" spans="1:13" x14ac:dyDescent="0.3">
      <c r="A364" s="119">
        <f t="shared" si="251"/>
        <v>263</v>
      </c>
      <c r="B364" s="169"/>
      <c r="C364" s="37" t="s">
        <v>194</v>
      </c>
      <c r="D364" s="21">
        <v>4.59</v>
      </c>
      <c r="E364" s="21" t="s">
        <v>40</v>
      </c>
      <c r="F364" s="57">
        <v>149.54</v>
      </c>
      <c r="G364" s="57">
        <f t="shared" si="252"/>
        <v>686.3886</v>
      </c>
      <c r="H364" s="57">
        <v>367.46</v>
      </c>
      <c r="I364" s="57">
        <f t="shared" si="253"/>
        <v>1686.6413999999997</v>
      </c>
      <c r="J364" s="57">
        <v>0</v>
      </c>
      <c r="K364" s="57">
        <f t="shared" si="254"/>
        <v>0</v>
      </c>
      <c r="L364" s="103">
        <f t="shared" si="255"/>
        <v>2373.0299999999997</v>
      </c>
      <c r="M364" s="109"/>
    </row>
    <row r="365" spans="1:13" s="3" customFormat="1" ht="18" customHeight="1" x14ac:dyDescent="0.3">
      <c r="A365" s="68" t="str">
        <f>IF(E365=0,"",1+MAX(#REF!))</f>
        <v/>
      </c>
      <c r="B365" s="110"/>
      <c r="C365" s="111"/>
      <c r="D365" s="112"/>
      <c r="E365" s="112"/>
      <c r="F365" s="112"/>
      <c r="G365" s="112"/>
      <c r="H365" s="112"/>
      <c r="I365" s="112"/>
      <c r="J365" s="112"/>
      <c r="K365" s="112" t="s">
        <v>11</v>
      </c>
      <c r="L365" s="82">
        <f>SUM(L345:L364)</f>
        <v>63130.971399999995</v>
      </c>
      <c r="M365" s="113"/>
    </row>
    <row r="366" spans="1:13" ht="18" customHeight="1" x14ac:dyDescent="0.3">
      <c r="A366" s="47" t="str">
        <f>IF(E366=0,"",1+MAX(A365:A365))</f>
        <v/>
      </c>
      <c r="B366" s="92"/>
      <c r="C366" s="114"/>
      <c r="D366" s="115"/>
      <c r="E366" s="114"/>
      <c r="F366" s="120"/>
      <c r="G366" s="83"/>
      <c r="H366" s="83"/>
      <c r="I366" s="83"/>
      <c r="J366" s="83"/>
      <c r="K366" s="83"/>
      <c r="L366" s="83"/>
      <c r="M366" s="117"/>
    </row>
    <row r="367" spans="1:13" s="3" customFormat="1" ht="18" customHeight="1" x14ac:dyDescent="0.3">
      <c r="A367" s="118" t="str">
        <f>IF(E367=0,"",1+MAX(A365:A366))</f>
        <v/>
      </c>
      <c r="B367" s="166" t="s">
        <v>76</v>
      </c>
      <c r="C367" s="166"/>
      <c r="D367" s="166"/>
      <c r="E367" s="166"/>
      <c r="F367" s="166"/>
      <c r="G367" s="166"/>
      <c r="H367" s="166"/>
      <c r="I367" s="166"/>
      <c r="J367" s="166"/>
      <c r="K367" s="166"/>
      <c r="L367" s="104"/>
      <c r="M367" s="107"/>
    </row>
    <row r="368" spans="1:13" s="3" customFormat="1" x14ac:dyDescent="0.3">
      <c r="A368" s="119" t="str">
        <f>IF(E368=0,"",1+MAX(A11:A367))</f>
        <v/>
      </c>
      <c r="B368" s="23"/>
      <c r="C368" s="49" t="s">
        <v>241</v>
      </c>
      <c r="D368" s="21"/>
      <c r="E368" s="21"/>
      <c r="F368" s="56"/>
      <c r="G368" s="57"/>
      <c r="H368" s="57"/>
      <c r="I368" s="57"/>
      <c r="J368" s="57"/>
      <c r="K368" s="57"/>
      <c r="L368" s="103"/>
      <c r="M368" s="109"/>
    </row>
    <row r="369" spans="1:13" s="3" customFormat="1" ht="14" customHeight="1" x14ac:dyDescent="0.3">
      <c r="A369" s="119">
        <f t="shared" ref="A369:A398" si="256">IF(E369=0,"",1+MAX(A363:A368))</f>
        <v>264</v>
      </c>
      <c r="B369" s="167" t="s">
        <v>208</v>
      </c>
      <c r="C369" s="37" t="s">
        <v>242</v>
      </c>
      <c r="D369" s="21">
        <v>80.44</v>
      </c>
      <c r="E369" s="21" t="s">
        <v>40</v>
      </c>
      <c r="F369" s="57">
        <v>8.1375000000000011</v>
      </c>
      <c r="G369" s="57">
        <f t="shared" ref="G369:G398" si="257">D369*F369</f>
        <v>654.58050000000003</v>
      </c>
      <c r="H369" s="57">
        <v>17.5</v>
      </c>
      <c r="I369" s="57">
        <f t="shared" ref="I369:I398" si="258">D369*H369</f>
        <v>1407.7</v>
      </c>
      <c r="J369" s="57">
        <v>0</v>
      </c>
      <c r="K369" s="57">
        <f t="shared" ref="K369:K398" si="259">D369*J369</f>
        <v>0</v>
      </c>
      <c r="L369" s="103">
        <f t="shared" ref="L369:L398" si="260">IF(D369="","",(G369+I369+K369))</f>
        <v>2062.2804999999998</v>
      </c>
      <c r="M369" s="109"/>
    </row>
    <row r="370" spans="1:13" s="3" customFormat="1" ht="14" customHeight="1" x14ac:dyDescent="0.3">
      <c r="A370" s="119">
        <f t="shared" si="256"/>
        <v>265</v>
      </c>
      <c r="B370" s="168"/>
      <c r="C370" s="37" t="s">
        <v>243</v>
      </c>
      <c r="D370" s="21">
        <v>126.44</v>
      </c>
      <c r="E370" s="21" t="s">
        <v>40</v>
      </c>
      <c r="F370" s="57">
        <v>7.6725000000000003</v>
      </c>
      <c r="G370" s="57">
        <f t="shared" si="257"/>
        <v>970.11090000000002</v>
      </c>
      <c r="H370" s="57">
        <v>16.5</v>
      </c>
      <c r="I370" s="57">
        <f t="shared" si="258"/>
        <v>2086.2599999999998</v>
      </c>
      <c r="J370" s="57">
        <v>0</v>
      </c>
      <c r="K370" s="57">
        <f t="shared" si="259"/>
        <v>0</v>
      </c>
      <c r="L370" s="103">
        <f t="shared" si="260"/>
        <v>3056.3708999999999</v>
      </c>
      <c r="M370" s="109"/>
    </row>
    <row r="371" spans="1:13" s="3" customFormat="1" ht="14" customHeight="1" x14ac:dyDescent="0.3">
      <c r="A371" s="119">
        <f t="shared" si="256"/>
        <v>266</v>
      </c>
      <c r="B371" s="168"/>
      <c r="C371" s="37" t="s">
        <v>244</v>
      </c>
      <c r="D371" s="21">
        <v>77.38</v>
      </c>
      <c r="E371" s="21" t="s">
        <v>40</v>
      </c>
      <c r="F371" s="57">
        <v>7.6725000000000003</v>
      </c>
      <c r="G371" s="57">
        <f t="shared" si="257"/>
        <v>593.69804999999997</v>
      </c>
      <c r="H371" s="57">
        <v>16.5</v>
      </c>
      <c r="I371" s="57">
        <f t="shared" si="258"/>
        <v>1276.77</v>
      </c>
      <c r="J371" s="57">
        <v>0</v>
      </c>
      <c r="K371" s="57">
        <f t="shared" si="259"/>
        <v>0</v>
      </c>
      <c r="L371" s="103">
        <f t="shared" si="260"/>
        <v>1870.4680499999999</v>
      </c>
      <c r="M371" s="109"/>
    </row>
    <row r="372" spans="1:13" s="3" customFormat="1" ht="14" customHeight="1" x14ac:dyDescent="0.3">
      <c r="A372" s="119">
        <f t="shared" si="256"/>
        <v>267</v>
      </c>
      <c r="B372" s="168"/>
      <c r="C372" s="37" t="s">
        <v>245</v>
      </c>
      <c r="D372" s="21">
        <v>57.15</v>
      </c>
      <c r="E372" s="21" t="s">
        <v>40</v>
      </c>
      <c r="F372" s="57">
        <v>8.1375000000000011</v>
      </c>
      <c r="G372" s="57">
        <f t="shared" si="257"/>
        <v>465.05812500000008</v>
      </c>
      <c r="H372" s="57">
        <v>17.5</v>
      </c>
      <c r="I372" s="57">
        <f t="shared" si="258"/>
        <v>1000.125</v>
      </c>
      <c r="J372" s="57">
        <v>0</v>
      </c>
      <c r="K372" s="57">
        <f t="shared" si="259"/>
        <v>0</v>
      </c>
      <c r="L372" s="103">
        <f t="shared" si="260"/>
        <v>1465.183125</v>
      </c>
      <c r="M372" s="109"/>
    </row>
    <row r="373" spans="1:13" s="3" customFormat="1" ht="14" customHeight="1" x14ac:dyDescent="0.3">
      <c r="A373" s="119" t="str">
        <f t="shared" si="256"/>
        <v/>
      </c>
      <c r="B373" s="168"/>
      <c r="C373" s="49" t="s">
        <v>246</v>
      </c>
      <c r="D373" s="21"/>
      <c r="E373" s="21"/>
      <c r="F373" s="57"/>
      <c r="G373" s="57"/>
      <c r="H373" s="57"/>
      <c r="I373" s="57"/>
      <c r="J373" s="57"/>
      <c r="K373" s="57"/>
      <c r="L373" s="103"/>
      <c r="M373" s="109"/>
    </row>
    <row r="374" spans="1:13" s="3" customFormat="1" ht="14" customHeight="1" x14ac:dyDescent="0.3">
      <c r="A374" s="119">
        <f t="shared" si="256"/>
        <v>268</v>
      </c>
      <c r="B374" s="168"/>
      <c r="C374" s="37" t="s">
        <v>247</v>
      </c>
      <c r="D374" s="21">
        <v>52.87</v>
      </c>
      <c r="E374" s="21" t="s">
        <v>40</v>
      </c>
      <c r="F374" s="57">
        <v>9.0675000000000008</v>
      </c>
      <c r="G374" s="57">
        <f t="shared" si="257"/>
        <v>479.39872500000001</v>
      </c>
      <c r="H374" s="57">
        <v>19.5</v>
      </c>
      <c r="I374" s="57">
        <f t="shared" si="258"/>
        <v>1030.9649999999999</v>
      </c>
      <c r="J374" s="57">
        <v>0</v>
      </c>
      <c r="K374" s="57">
        <f t="shared" si="259"/>
        <v>0</v>
      </c>
      <c r="L374" s="103">
        <f t="shared" si="260"/>
        <v>1510.3637249999999</v>
      </c>
      <c r="M374" s="109"/>
    </row>
    <row r="375" spans="1:13" s="3" customFormat="1" ht="14" customHeight="1" x14ac:dyDescent="0.3">
      <c r="A375" s="119">
        <f t="shared" si="256"/>
        <v>269</v>
      </c>
      <c r="B375" s="168"/>
      <c r="C375" s="37" t="s">
        <v>248</v>
      </c>
      <c r="D375" s="21">
        <v>7.86</v>
      </c>
      <c r="E375" s="21" t="s">
        <v>40</v>
      </c>
      <c r="F375" s="57">
        <v>6.7425000000000006</v>
      </c>
      <c r="G375" s="57">
        <f t="shared" si="257"/>
        <v>52.996050000000004</v>
      </c>
      <c r="H375" s="57">
        <v>14.5</v>
      </c>
      <c r="I375" s="57">
        <f t="shared" si="258"/>
        <v>113.97</v>
      </c>
      <c r="J375" s="57">
        <v>0</v>
      </c>
      <c r="K375" s="57">
        <f t="shared" si="259"/>
        <v>0</v>
      </c>
      <c r="L375" s="103">
        <f t="shared" si="260"/>
        <v>166.96605</v>
      </c>
      <c r="M375" s="109"/>
    </row>
    <row r="376" spans="1:13" s="3" customFormat="1" ht="14" customHeight="1" x14ac:dyDescent="0.3">
      <c r="A376" s="119">
        <f t="shared" si="256"/>
        <v>270</v>
      </c>
      <c r="B376" s="168"/>
      <c r="C376" s="37" t="s">
        <v>249</v>
      </c>
      <c r="D376" s="21">
        <v>22.52</v>
      </c>
      <c r="E376" s="21" t="s">
        <v>40</v>
      </c>
      <c r="F376" s="57">
        <v>6.1612499999999999</v>
      </c>
      <c r="G376" s="57">
        <f t="shared" si="257"/>
        <v>138.75135</v>
      </c>
      <c r="H376" s="57">
        <v>13.25</v>
      </c>
      <c r="I376" s="57">
        <f t="shared" si="258"/>
        <v>298.39</v>
      </c>
      <c r="J376" s="57">
        <v>0</v>
      </c>
      <c r="K376" s="57">
        <f t="shared" si="259"/>
        <v>0</v>
      </c>
      <c r="L376" s="103">
        <f t="shared" si="260"/>
        <v>437.14134999999999</v>
      </c>
      <c r="M376" s="109"/>
    </row>
    <row r="377" spans="1:13" s="3" customFormat="1" ht="14" customHeight="1" x14ac:dyDescent="0.3">
      <c r="A377" s="119" t="str">
        <f t="shared" si="256"/>
        <v/>
      </c>
      <c r="B377" s="168"/>
      <c r="C377" s="49" t="s">
        <v>250</v>
      </c>
      <c r="D377" s="21"/>
      <c r="E377" s="21"/>
      <c r="F377" s="57"/>
      <c r="G377" s="57"/>
      <c r="H377" s="57"/>
      <c r="I377" s="57"/>
      <c r="J377" s="57"/>
      <c r="K377" s="57"/>
      <c r="L377" s="103"/>
      <c r="M377" s="109"/>
    </row>
    <row r="378" spans="1:13" s="3" customFormat="1" ht="14" customHeight="1" x14ac:dyDescent="0.3">
      <c r="A378" s="119">
        <f t="shared" si="256"/>
        <v>271</v>
      </c>
      <c r="B378" s="168"/>
      <c r="C378" s="37" t="s">
        <v>251</v>
      </c>
      <c r="D378" s="21">
        <v>10.83</v>
      </c>
      <c r="E378" s="21" t="s">
        <v>40</v>
      </c>
      <c r="F378" s="57">
        <v>8.6025000000000009</v>
      </c>
      <c r="G378" s="57">
        <f t="shared" si="257"/>
        <v>93.165075000000016</v>
      </c>
      <c r="H378" s="57">
        <v>18.5</v>
      </c>
      <c r="I378" s="57">
        <f t="shared" si="258"/>
        <v>200.35499999999999</v>
      </c>
      <c r="J378" s="57">
        <v>0</v>
      </c>
      <c r="K378" s="57">
        <f t="shared" si="259"/>
        <v>0</v>
      </c>
      <c r="L378" s="103">
        <f t="shared" si="260"/>
        <v>293.52007500000002</v>
      </c>
      <c r="M378" s="109"/>
    </row>
    <row r="379" spans="1:13" s="3" customFormat="1" ht="14" customHeight="1" x14ac:dyDescent="0.3">
      <c r="A379" s="119" t="str">
        <f t="shared" si="256"/>
        <v/>
      </c>
      <c r="B379" s="168"/>
      <c r="C379" s="49" t="s">
        <v>252</v>
      </c>
      <c r="D379" s="21"/>
      <c r="E379" s="21"/>
      <c r="F379" s="57"/>
      <c r="G379" s="57"/>
      <c r="H379" s="57"/>
      <c r="I379" s="57"/>
      <c r="J379" s="57"/>
      <c r="K379" s="57"/>
      <c r="L379" s="103"/>
      <c r="M379" s="109"/>
    </row>
    <row r="380" spans="1:13" s="3" customFormat="1" ht="14" customHeight="1" x14ac:dyDescent="0.3">
      <c r="A380" s="119">
        <f t="shared" si="256"/>
        <v>272</v>
      </c>
      <c r="B380" s="168"/>
      <c r="C380" s="37" t="s">
        <v>253</v>
      </c>
      <c r="D380" s="21">
        <v>153</v>
      </c>
      <c r="E380" s="21" t="s">
        <v>30</v>
      </c>
      <c r="F380" s="57">
        <v>30.457500000000003</v>
      </c>
      <c r="G380" s="57">
        <f t="shared" si="257"/>
        <v>4659.9975000000004</v>
      </c>
      <c r="H380" s="57">
        <v>65.5</v>
      </c>
      <c r="I380" s="57">
        <f t="shared" si="258"/>
        <v>10021.5</v>
      </c>
      <c r="J380" s="57">
        <v>0</v>
      </c>
      <c r="K380" s="57">
        <f t="shared" si="259"/>
        <v>0</v>
      </c>
      <c r="L380" s="103">
        <f t="shared" si="260"/>
        <v>14681.497500000001</v>
      </c>
      <c r="M380" s="109"/>
    </row>
    <row r="381" spans="1:13" s="3" customFormat="1" ht="14" customHeight="1" x14ac:dyDescent="0.3">
      <c r="A381" s="119">
        <f t="shared" si="256"/>
        <v>273</v>
      </c>
      <c r="B381" s="168"/>
      <c r="C381" s="37" t="s">
        <v>254</v>
      </c>
      <c r="D381" s="21">
        <v>27</v>
      </c>
      <c r="E381" s="21" t="s">
        <v>30</v>
      </c>
      <c r="F381" s="57">
        <v>31.852500000000003</v>
      </c>
      <c r="G381" s="57">
        <f t="shared" si="257"/>
        <v>860.01750000000004</v>
      </c>
      <c r="H381" s="57">
        <v>68.5</v>
      </c>
      <c r="I381" s="57">
        <f t="shared" si="258"/>
        <v>1849.5</v>
      </c>
      <c r="J381" s="57">
        <v>0</v>
      </c>
      <c r="K381" s="57">
        <f t="shared" si="259"/>
        <v>0</v>
      </c>
      <c r="L381" s="103">
        <f t="shared" si="260"/>
        <v>2709.5174999999999</v>
      </c>
      <c r="M381" s="109"/>
    </row>
    <row r="382" spans="1:13" s="3" customFormat="1" ht="14" customHeight="1" x14ac:dyDescent="0.3">
      <c r="A382" s="119">
        <f t="shared" si="256"/>
        <v>274</v>
      </c>
      <c r="B382" s="168"/>
      <c r="C382" s="37" t="s">
        <v>255</v>
      </c>
      <c r="D382" s="21">
        <v>33</v>
      </c>
      <c r="E382" s="21" t="s">
        <v>30</v>
      </c>
      <c r="F382" s="57">
        <v>34.642499999999998</v>
      </c>
      <c r="G382" s="57">
        <f t="shared" si="257"/>
        <v>1143.2024999999999</v>
      </c>
      <c r="H382" s="57">
        <v>74.5</v>
      </c>
      <c r="I382" s="57">
        <f t="shared" si="258"/>
        <v>2458.5</v>
      </c>
      <c r="J382" s="57">
        <v>0</v>
      </c>
      <c r="K382" s="57">
        <f t="shared" si="259"/>
        <v>0</v>
      </c>
      <c r="L382" s="103">
        <f t="shared" si="260"/>
        <v>3601.7024999999999</v>
      </c>
      <c r="M382" s="109"/>
    </row>
    <row r="383" spans="1:13" s="3" customFormat="1" ht="14" customHeight="1" x14ac:dyDescent="0.3">
      <c r="A383" s="119">
        <f t="shared" si="256"/>
        <v>275</v>
      </c>
      <c r="B383" s="168"/>
      <c r="C383" s="37" t="s">
        <v>256</v>
      </c>
      <c r="D383" s="21">
        <v>14</v>
      </c>
      <c r="E383" s="21" t="s">
        <v>30</v>
      </c>
      <c r="F383" s="57">
        <v>36.502500000000005</v>
      </c>
      <c r="G383" s="57">
        <f t="shared" si="257"/>
        <v>511.03500000000008</v>
      </c>
      <c r="H383" s="57">
        <v>78.5</v>
      </c>
      <c r="I383" s="57">
        <f t="shared" si="258"/>
        <v>1099</v>
      </c>
      <c r="J383" s="57">
        <v>0</v>
      </c>
      <c r="K383" s="57">
        <f t="shared" si="259"/>
        <v>0</v>
      </c>
      <c r="L383" s="103">
        <f t="shared" si="260"/>
        <v>1610.0350000000001</v>
      </c>
      <c r="M383" s="109"/>
    </row>
    <row r="384" spans="1:13" s="3" customFormat="1" ht="14" customHeight="1" x14ac:dyDescent="0.3">
      <c r="A384" s="119" t="str">
        <f t="shared" si="256"/>
        <v/>
      </c>
      <c r="B384" s="168"/>
      <c r="C384" s="49" t="s">
        <v>196</v>
      </c>
      <c r="D384" s="21"/>
      <c r="E384" s="21"/>
      <c r="F384" s="57"/>
      <c r="G384" s="57"/>
      <c r="H384" s="57"/>
      <c r="I384" s="57"/>
      <c r="J384" s="57"/>
      <c r="K384" s="57"/>
      <c r="L384" s="103"/>
      <c r="M384" s="109"/>
    </row>
    <row r="385" spans="1:13" s="3" customFormat="1" ht="14" customHeight="1" x14ac:dyDescent="0.3">
      <c r="A385" s="119">
        <f t="shared" si="256"/>
        <v>276</v>
      </c>
      <c r="B385" s="168"/>
      <c r="C385" s="37" t="s">
        <v>257</v>
      </c>
      <c r="D385" s="21">
        <v>18</v>
      </c>
      <c r="E385" s="21" t="s">
        <v>30</v>
      </c>
      <c r="F385" s="57">
        <v>39.292500000000004</v>
      </c>
      <c r="G385" s="57">
        <f t="shared" ref="G385:G388" si="261">D385*F385</f>
        <v>707.2650000000001</v>
      </c>
      <c r="H385" s="57">
        <v>84.5</v>
      </c>
      <c r="I385" s="57">
        <f t="shared" ref="I385:I388" si="262">D385*H385</f>
        <v>1521</v>
      </c>
      <c r="J385" s="57">
        <v>0</v>
      </c>
      <c r="K385" s="57">
        <f t="shared" ref="K385:K388" si="263">D385*J385</f>
        <v>0</v>
      </c>
      <c r="L385" s="103">
        <f t="shared" ref="L385:L388" si="264">IF(D385="","",(G385+I385+K385))</f>
        <v>2228.2650000000003</v>
      </c>
      <c r="M385" s="109"/>
    </row>
    <row r="386" spans="1:13" s="3" customFormat="1" ht="14" customHeight="1" x14ac:dyDescent="0.3">
      <c r="A386" s="119">
        <f t="shared" si="256"/>
        <v>277</v>
      </c>
      <c r="B386" s="168"/>
      <c r="C386" s="37" t="s">
        <v>258</v>
      </c>
      <c r="D386" s="21">
        <v>10</v>
      </c>
      <c r="E386" s="21" t="s">
        <v>30</v>
      </c>
      <c r="F386" s="57">
        <v>35.572500000000005</v>
      </c>
      <c r="G386" s="57">
        <f t="shared" si="261"/>
        <v>355.72500000000002</v>
      </c>
      <c r="H386" s="57">
        <v>76.5</v>
      </c>
      <c r="I386" s="57">
        <f t="shared" si="262"/>
        <v>765</v>
      </c>
      <c r="J386" s="57">
        <v>0</v>
      </c>
      <c r="K386" s="57">
        <f t="shared" si="263"/>
        <v>0</v>
      </c>
      <c r="L386" s="103">
        <f t="shared" si="264"/>
        <v>1120.7249999999999</v>
      </c>
      <c r="M386" s="109"/>
    </row>
    <row r="387" spans="1:13" s="3" customFormat="1" ht="14" customHeight="1" x14ac:dyDescent="0.3">
      <c r="A387" s="119">
        <f t="shared" si="256"/>
        <v>278</v>
      </c>
      <c r="B387" s="168"/>
      <c r="C387" s="37" t="s">
        <v>259</v>
      </c>
      <c r="D387" s="21">
        <v>1</v>
      </c>
      <c r="E387" s="21" t="s">
        <v>30</v>
      </c>
      <c r="F387" s="57">
        <v>58.125</v>
      </c>
      <c r="G387" s="57">
        <f t="shared" si="261"/>
        <v>58.125</v>
      </c>
      <c r="H387" s="57">
        <v>125</v>
      </c>
      <c r="I387" s="57">
        <f t="shared" si="262"/>
        <v>125</v>
      </c>
      <c r="J387" s="57">
        <v>0</v>
      </c>
      <c r="K387" s="57">
        <f t="shared" si="263"/>
        <v>0</v>
      </c>
      <c r="L387" s="103">
        <f t="shared" si="264"/>
        <v>183.125</v>
      </c>
      <c r="M387" s="109"/>
    </row>
    <row r="388" spans="1:13" s="3" customFormat="1" ht="14" customHeight="1" x14ac:dyDescent="0.3">
      <c r="A388" s="119">
        <f t="shared" si="256"/>
        <v>279</v>
      </c>
      <c r="B388" s="168"/>
      <c r="C388" s="37" t="s">
        <v>260</v>
      </c>
      <c r="D388" s="21">
        <v>6</v>
      </c>
      <c r="E388" s="21" t="s">
        <v>30</v>
      </c>
      <c r="F388" s="57">
        <v>40.222500000000004</v>
      </c>
      <c r="G388" s="57">
        <f t="shared" si="261"/>
        <v>241.33500000000004</v>
      </c>
      <c r="H388" s="57">
        <v>86.5</v>
      </c>
      <c r="I388" s="57">
        <f t="shared" si="262"/>
        <v>519</v>
      </c>
      <c r="J388" s="57">
        <v>0</v>
      </c>
      <c r="K388" s="57">
        <f t="shared" si="263"/>
        <v>0</v>
      </c>
      <c r="L388" s="103">
        <f t="shared" si="264"/>
        <v>760.33500000000004</v>
      </c>
      <c r="M388" s="109"/>
    </row>
    <row r="389" spans="1:13" s="3" customFormat="1" ht="14" customHeight="1" x14ac:dyDescent="0.3">
      <c r="A389" s="119" t="str">
        <f t="shared" si="256"/>
        <v/>
      </c>
      <c r="B389" s="168"/>
      <c r="C389" s="49" t="s">
        <v>261</v>
      </c>
      <c r="D389" s="21"/>
      <c r="E389" s="21"/>
      <c r="F389" s="57"/>
      <c r="G389" s="57"/>
      <c r="H389" s="57"/>
      <c r="I389" s="57"/>
      <c r="J389" s="57"/>
      <c r="K389" s="57"/>
      <c r="L389" s="103"/>
      <c r="M389" s="109"/>
    </row>
    <row r="390" spans="1:13" s="3" customFormat="1" ht="14" customHeight="1" x14ac:dyDescent="0.3">
      <c r="A390" s="119">
        <f t="shared" si="256"/>
        <v>280</v>
      </c>
      <c r="B390" s="168"/>
      <c r="C390" s="37" t="s">
        <v>262</v>
      </c>
      <c r="D390" s="21">
        <v>14</v>
      </c>
      <c r="E390" s="21" t="s">
        <v>30</v>
      </c>
      <c r="F390" s="57">
        <v>34.991250000000001</v>
      </c>
      <c r="G390" s="57">
        <f t="shared" ref="G390:G393" si="265">D390*F390</f>
        <v>489.8775</v>
      </c>
      <c r="H390" s="57">
        <v>75.25</v>
      </c>
      <c r="I390" s="57">
        <f t="shared" ref="I390:I393" si="266">D390*H390</f>
        <v>1053.5</v>
      </c>
      <c r="J390" s="57">
        <v>0</v>
      </c>
      <c r="K390" s="57">
        <f t="shared" ref="K390:K393" si="267">D390*J390</f>
        <v>0</v>
      </c>
      <c r="L390" s="103">
        <f t="shared" ref="L390:L393" si="268">IF(D390="","",(G390+I390+K390))</f>
        <v>1543.3775000000001</v>
      </c>
      <c r="M390" s="109"/>
    </row>
    <row r="391" spans="1:13" s="3" customFormat="1" ht="14" customHeight="1" x14ac:dyDescent="0.3">
      <c r="A391" s="119">
        <f t="shared" si="256"/>
        <v>281</v>
      </c>
      <c r="B391" s="168"/>
      <c r="C391" s="37" t="s">
        <v>263</v>
      </c>
      <c r="D391" s="21">
        <v>4</v>
      </c>
      <c r="E391" s="21" t="s">
        <v>30</v>
      </c>
      <c r="F391" s="57">
        <v>33.712499999999999</v>
      </c>
      <c r="G391" s="57">
        <f t="shared" si="265"/>
        <v>134.85</v>
      </c>
      <c r="H391" s="57">
        <v>72.5</v>
      </c>
      <c r="I391" s="57">
        <f t="shared" si="266"/>
        <v>290</v>
      </c>
      <c r="J391" s="57">
        <v>0</v>
      </c>
      <c r="K391" s="57">
        <f t="shared" si="267"/>
        <v>0</v>
      </c>
      <c r="L391" s="103">
        <f t="shared" si="268"/>
        <v>424.85</v>
      </c>
      <c r="M391" s="109"/>
    </row>
    <row r="392" spans="1:13" s="3" customFormat="1" ht="14" customHeight="1" x14ac:dyDescent="0.3">
      <c r="A392" s="119">
        <f t="shared" si="256"/>
        <v>282</v>
      </c>
      <c r="B392" s="168"/>
      <c r="C392" s="37" t="s">
        <v>264</v>
      </c>
      <c r="D392" s="21">
        <v>1</v>
      </c>
      <c r="E392" s="21" t="s">
        <v>30</v>
      </c>
      <c r="F392" s="57">
        <v>30.457500000000003</v>
      </c>
      <c r="G392" s="57">
        <f t="shared" si="265"/>
        <v>30.457500000000003</v>
      </c>
      <c r="H392" s="57">
        <v>65.5</v>
      </c>
      <c r="I392" s="57">
        <f t="shared" si="266"/>
        <v>65.5</v>
      </c>
      <c r="J392" s="57">
        <v>0</v>
      </c>
      <c r="K392" s="57">
        <f t="shared" si="267"/>
        <v>0</v>
      </c>
      <c r="L392" s="103">
        <f t="shared" si="268"/>
        <v>95.95750000000001</v>
      </c>
      <c r="M392" s="109"/>
    </row>
    <row r="393" spans="1:13" s="3" customFormat="1" ht="14" customHeight="1" x14ac:dyDescent="0.3">
      <c r="A393" s="119">
        <f t="shared" si="256"/>
        <v>283</v>
      </c>
      <c r="B393" s="168"/>
      <c r="C393" s="37" t="s">
        <v>265</v>
      </c>
      <c r="D393" s="21">
        <v>2</v>
      </c>
      <c r="E393" s="21" t="s">
        <v>30</v>
      </c>
      <c r="F393" s="57">
        <v>29.0625</v>
      </c>
      <c r="G393" s="57">
        <f t="shared" si="265"/>
        <v>58.125</v>
      </c>
      <c r="H393" s="57">
        <v>62.5</v>
      </c>
      <c r="I393" s="57">
        <f t="shared" si="266"/>
        <v>125</v>
      </c>
      <c r="J393" s="57">
        <v>0</v>
      </c>
      <c r="K393" s="57">
        <f t="shared" si="267"/>
        <v>0</v>
      </c>
      <c r="L393" s="103">
        <f t="shared" si="268"/>
        <v>183.125</v>
      </c>
      <c r="M393" s="109"/>
    </row>
    <row r="394" spans="1:13" s="3" customFormat="1" ht="14" customHeight="1" x14ac:dyDescent="0.3">
      <c r="A394" s="119" t="str">
        <f t="shared" si="256"/>
        <v/>
      </c>
      <c r="B394" s="168"/>
      <c r="C394" s="49" t="s">
        <v>266</v>
      </c>
      <c r="D394" s="21"/>
      <c r="E394" s="21"/>
      <c r="F394" s="57"/>
      <c r="G394" s="57"/>
      <c r="H394" s="57"/>
      <c r="I394" s="57"/>
      <c r="J394" s="57"/>
      <c r="K394" s="57"/>
      <c r="L394" s="103"/>
      <c r="M394" s="109"/>
    </row>
    <row r="395" spans="1:13" s="3" customFormat="1" ht="14" customHeight="1" x14ac:dyDescent="0.3">
      <c r="A395" s="119">
        <f t="shared" si="256"/>
        <v>284</v>
      </c>
      <c r="B395" s="168"/>
      <c r="C395" s="37" t="s">
        <v>267</v>
      </c>
      <c r="D395" s="21">
        <v>1</v>
      </c>
      <c r="E395" s="21" t="s">
        <v>30</v>
      </c>
      <c r="F395" s="57">
        <v>1139.25</v>
      </c>
      <c r="G395" s="57">
        <f t="shared" si="257"/>
        <v>1139.25</v>
      </c>
      <c r="H395" s="57">
        <v>2450</v>
      </c>
      <c r="I395" s="57">
        <f t="shared" si="258"/>
        <v>2450</v>
      </c>
      <c r="J395" s="57">
        <v>0</v>
      </c>
      <c r="K395" s="57">
        <f t="shared" si="259"/>
        <v>0</v>
      </c>
      <c r="L395" s="103">
        <f t="shared" si="260"/>
        <v>3589.25</v>
      </c>
      <c r="M395" s="109"/>
    </row>
    <row r="396" spans="1:13" s="3" customFormat="1" ht="14" customHeight="1" x14ac:dyDescent="0.3">
      <c r="A396" s="119">
        <f t="shared" si="256"/>
        <v>285</v>
      </c>
      <c r="B396" s="168"/>
      <c r="C396" s="37" t="s">
        <v>268</v>
      </c>
      <c r="D396" s="21">
        <v>1</v>
      </c>
      <c r="E396" s="21" t="s">
        <v>30</v>
      </c>
      <c r="F396" s="57">
        <v>1604.25</v>
      </c>
      <c r="G396" s="57">
        <f t="shared" si="257"/>
        <v>1604.25</v>
      </c>
      <c r="H396" s="57">
        <v>3450</v>
      </c>
      <c r="I396" s="57">
        <f t="shared" si="258"/>
        <v>3450</v>
      </c>
      <c r="J396" s="57">
        <v>0</v>
      </c>
      <c r="K396" s="57">
        <f t="shared" si="259"/>
        <v>0</v>
      </c>
      <c r="L396" s="103">
        <f t="shared" si="260"/>
        <v>5054.25</v>
      </c>
      <c r="M396" s="109"/>
    </row>
    <row r="397" spans="1:13" s="3" customFormat="1" ht="14" customHeight="1" x14ac:dyDescent="0.3">
      <c r="A397" s="119">
        <f t="shared" si="256"/>
        <v>286</v>
      </c>
      <c r="B397" s="168"/>
      <c r="C397" s="37" t="s">
        <v>269</v>
      </c>
      <c r="D397" s="21">
        <v>3</v>
      </c>
      <c r="E397" s="21" t="s">
        <v>30</v>
      </c>
      <c r="F397" s="57">
        <v>160.42500000000001</v>
      </c>
      <c r="G397" s="57">
        <f t="shared" si="257"/>
        <v>481.27500000000003</v>
      </c>
      <c r="H397" s="57">
        <v>345</v>
      </c>
      <c r="I397" s="57">
        <f t="shared" si="258"/>
        <v>1035</v>
      </c>
      <c r="J397" s="57">
        <v>0</v>
      </c>
      <c r="K397" s="57">
        <f t="shared" si="259"/>
        <v>0</v>
      </c>
      <c r="L397" s="103">
        <f t="shared" si="260"/>
        <v>1516.2750000000001</v>
      </c>
      <c r="M397" s="109"/>
    </row>
    <row r="398" spans="1:13" s="3" customFormat="1" ht="14" customHeight="1" x14ac:dyDescent="0.3">
      <c r="A398" s="119">
        <f t="shared" si="256"/>
        <v>287</v>
      </c>
      <c r="B398" s="168"/>
      <c r="C398" s="37" t="s">
        <v>270</v>
      </c>
      <c r="D398" s="21">
        <v>2</v>
      </c>
      <c r="E398" s="21" t="s">
        <v>30</v>
      </c>
      <c r="F398" s="57">
        <v>767.25</v>
      </c>
      <c r="G398" s="57">
        <f t="shared" si="257"/>
        <v>1534.5</v>
      </c>
      <c r="H398" s="57">
        <v>1650</v>
      </c>
      <c r="I398" s="57">
        <f t="shared" si="258"/>
        <v>3300</v>
      </c>
      <c r="J398" s="57">
        <v>0</v>
      </c>
      <c r="K398" s="57">
        <f t="shared" si="259"/>
        <v>0</v>
      </c>
      <c r="L398" s="103">
        <f t="shared" si="260"/>
        <v>4834.5</v>
      </c>
      <c r="M398" s="109"/>
    </row>
    <row r="399" spans="1:13" s="3" customFormat="1" ht="18" customHeight="1" x14ac:dyDescent="0.3">
      <c r="A399" s="68" t="str">
        <f>IF(E399=0,"",1+MAX(A368:A398))</f>
        <v/>
      </c>
      <c r="B399" s="110"/>
      <c r="C399" s="111"/>
      <c r="D399" s="112"/>
      <c r="E399" s="112"/>
      <c r="F399" s="112"/>
      <c r="G399" s="112"/>
      <c r="H399" s="112"/>
      <c r="I399" s="112"/>
      <c r="J399" s="112"/>
      <c r="K399" s="112" t="s">
        <v>11</v>
      </c>
      <c r="L399" s="82">
        <f>SUM(L367:L398)</f>
        <v>54999.081275000004</v>
      </c>
      <c r="M399" s="113"/>
    </row>
    <row r="400" spans="1:13" ht="18" customHeight="1" x14ac:dyDescent="0.3">
      <c r="A400" s="47" t="str">
        <f>IF(E400=0,"",1+MAX(A369:A399))</f>
        <v/>
      </c>
      <c r="B400" s="92"/>
      <c r="C400" s="114"/>
      <c r="D400" s="115"/>
      <c r="E400" s="114"/>
      <c r="F400" s="120"/>
      <c r="G400" s="83"/>
      <c r="H400" s="83"/>
      <c r="I400" s="83"/>
      <c r="J400" s="83"/>
      <c r="K400" s="83"/>
      <c r="L400" s="83"/>
      <c r="M400" s="117"/>
    </row>
    <row r="401" spans="1:13" s="3" customFormat="1" ht="18" customHeight="1" x14ac:dyDescent="0.3">
      <c r="A401" s="118" t="str">
        <f>IF(E401=0,"",1+MAX(A399:A400))</f>
        <v/>
      </c>
      <c r="B401" s="166" t="s">
        <v>77</v>
      </c>
      <c r="C401" s="166"/>
      <c r="D401" s="166"/>
      <c r="E401" s="166"/>
      <c r="F401" s="166"/>
      <c r="G401" s="166"/>
      <c r="H401" s="166"/>
      <c r="I401" s="166"/>
      <c r="J401" s="166"/>
      <c r="K401" s="166"/>
      <c r="L401" s="104"/>
      <c r="M401" s="107"/>
    </row>
    <row r="402" spans="1:13" s="3" customFormat="1" x14ac:dyDescent="0.3">
      <c r="A402" s="119" t="str">
        <f>IF(E402=0,"",1+MAX(A399:A401))</f>
        <v/>
      </c>
      <c r="B402" s="23"/>
      <c r="C402" s="49"/>
      <c r="D402" s="21"/>
      <c r="E402" s="21"/>
      <c r="F402" s="57"/>
      <c r="G402" s="57"/>
      <c r="H402" s="57"/>
      <c r="I402" s="57"/>
      <c r="J402" s="57"/>
      <c r="K402" s="57"/>
      <c r="L402" s="103"/>
      <c r="M402" s="109"/>
    </row>
    <row r="403" spans="1:13" s="3" customFormat="1" ht="28" x14ac:dyDescent="0.3">
      <c r="A403" s="119">
        <f t="shared" ref="A403" si="269">IF(E403=0,"",1+MAX(A397:A402))</f>
        <v>288</v>
      </c>
      <c r="B403" s="24"/>
      <c r="C403" s="37" t="s">
        <v>239</v>
      </c>
      <c r="D403" s="21">
        <v>1</v>
      </c>
      <c r="E403" s="21" t="s">
        <v>3</v>
      </c>
      <c r="F403" s="57">
        <v>7000</v>
      </c>
      <c r="G403" s="57">
        <f t="shared" ref="G403" si="270">D403*F403</f>
        <v>7000</v>
      </c>
      <c r="H403" s="57">
        <v>13000</v>
      </c>
      <c r="I403" s="57">
        <f t="shared" ref="I403" si="271">D403*H403</f>
        <v>13000</v>
      </c>
      <c r="J403" s="57">
        <v>0</v>
      </c>
      <c r="K403" s="57">
        <f t="shared" ref="K403" si="272">D403*J403</f>
        <v>0</v>
      </c>
      <c r="L403" s="103">
        <f t="shared" ref="L403" si="273">IF(D403="","",(G403+I403+K403))</f>
        <v>20000</v>
      </c>
      <c r="M403" s="109"/>
    </row>
    <row r="404" spans="1:13" s="3" customFormat="1" ht="18" customHeight="1" x14ac:dyDescent="0.3">
      <c r="A404" s="68" t="str">
        <f>IF(E404=0,"",1+MAX(A400:A403))</f>
        <v/>
      </c>
      <c r="B404" s="110"/>
      <c r="C404" s="111"/>
      <c r="D404" s="112"/>
      <c r="E404" s="112"/>
      <c r="F404" s="112"/>
      <c r="G404" s="112"/>
      <c r="H404" s="112"/>
      <c r="I404" s="112"/>
      <c r="J404" s="112"/>
      <c r="K404" s="112" t="s">
        <v>11</v>
      </c>
      <c r="L404" s="82">
        <f>SUM(L401:L403)</f>
        <v>20000</v>
      </c>
      <c r="M404" s="113"/>
    </row>
    <row r="405" spans="1:13" ht="18" customHeight="1" x14ac:dyDescent="0.3">
      <c r="A405" s="47" t="str">
        <f>IF(E405=0,"",1+MAX(A401:A404))</f>
        <v/>
      </c>
      <c r="B405" s="92"/>
      <c r="C405" s="114"/>
      <c r="D405" s="115"/>
      <c r="E405" s="114"/>
      <c r="F405" s="120"/>
      <c r="G405" s="83"/>
      <c r="H405" s="83"/>
      <c r="I405" s="83"/>
      <c r="J405" s="83"/>
      <c r="K405" s="83"/>
      <c r="L405" s="83"/>
      <c r="M405" s="117"/>
    </row>
    <row r="406" spans="1:13" s="3" customFormat="1" ht="18" customHeight="1" x14ac:dyDescent="0.3">
      <c r="A406" s="118" t="str">
        <f>IF(E406=0,"",1+MAX(A402:A405))</f>
        <v/>
      </c>
      <c r="B406" s="166" t="s">
        <v>78</v>
      </c>
      <c r="C406" s="166"/>
      <c r="D406" s="166"/>
      <c r="E406" s="166"/>
      <c r="F406" s="166"/>
      <c r="G406" s="166"/>
      <c r="H406" s="166"/>
      <c r="I406" s="166"/>
      <c r="J406" s="166"/>
      <c r="K406" s="166"/>
      <c r="L406" s="104"/>
      <c r="M406" s="107"/>
    </row>
    <row r="407" spans="1:13" s="3" customFormat="1" x14ac:dyDescent="0.3">
      <c r="A407" s="119" t="str">
        <f>IF(E407=0,"",1+MAX(A403:A406))</f>
        <v/>
      </c>
      <c r="B407" s="23"/>
      <c r="C407" s="49" t="s">
        <v>271</v>
      </c>
      <c r="D407" s="21"/>
      <c r="E407" s="21"/>
      <c r="F407" s="56"/>
      <c r="G407" s="57"/>
      <c r="H407" s="57"/>
      <c r="I407" s="57"/>
      <c r="J407" s="57"/>
      <c r="K407" s="57"/>
      <c r="L407" s="103"/>
      <c r="M407" s="109"/>
    </row>
    <row r="408" spans="1:13" s="3" customFormat="1" ht="70" x14ac:dyDescent="0.3">
      <c r="A408" s="119">
        <f t="shared" ref="A408:A438" si="274">IF(E408=0,"",1+MAX(A402:A407))</f>
        <v>289</v>
      </c>
      <c r="B408" s="167" t="s">
        <v>303</v>
      </c>
      <c r="C408" s="37" t="s">
        <v>272</v>
      </c>
      <c r="D408" s="21">
        <v>13</v>
      </c>
      <c r="E408" s="21" t="s">
        <v>30</v>
      </c>
      <c r="F408" s="57">
        <v>53.475000000000001</v>
      </c>
      <c r="G408" s="57">
        <f t="shared" ref="G408:G438" si="275">D408*F408</f>
        <v>695.17500000000007</v>
      </c>
      <c r="H408" s="57">
        <v>115</v>
      </c>
      <c r="I408" s="57">
        <f t="shared" ref="I408:I438" si="276">D408*H408</f>
        <v>1495</v>
      </c>
      <c r="J408" s="57">
        <v>0</v>
      </c>
      <c r="K408" s="57">
        <f t="shared" ref="K408:K438" si="277">D408*J408</f>
        <v>0</v>
      </c>
      <c r="L408" s="103">
        <f t="shared" ref="L408:L438" si="278">IF(D408="","",(G408+I408+K408))</f>
        <v>2190.1750000000002</v>
      </c>
      <c r="M408" s="109"/>
    </row>
    <row r="409" spans="1:13" s="3" customFormat="1" ht="70" x14ac:dyDescent="0.3">
      <c r="A409" s="119">
        <f t="shared" si="274"/>
        <v>290</v>
      </c>
      <c r="B409" s="168"/>
      <c r="C409" s="37" t="s">
        <v>273</v>
      </c>
      <c r="D409" s="21">
        <v>25</v>
      </c>
      <c r="E409" s="21" t="s">
        <v>30</v>
      </c>
      <c r="F409" s="57">
        <v>52.080000000000005</v>
      </c>
      <c r="G409" s="57">
        <f t="shared" si="275"/>
        <v>1302.0000000000002</v>
      </c>
      <c r="H409" s="57">
        <v>112</v>
      </c>
      <c r="I409" s="57">
        <f t="shared" si="276"/>
        <v>2800</v>
      </c>
      <c r="J409" s="57">
        <v>0</v>
      </c>
      <c r="K409" s="57">
        <f t="shared" si="277"/>
        <v>0</v>
      </c>
      <c r="L409" s="103">
        <f t="shared" si="278"/>
        <v>4102</v>
      </c>
      <c r="M409" s="109"/>
    </row>
    <row r="410" spans="1:13" s="3" customFormat="1" ht="56" x14ac:dyDescent="0.3">
      <c r="A410" s="119">
        <f t="shared" si="274"/>
        <v>291</v>
      </c>
      <c r="B410" s="168"/>
      <c r="C410" s="37" t="s">
        <v>274</v>
      </c>
      <c r="D410" s="21">
        <v>32</v>
      </c>
      <c r="E410" s="21" t="s">
        <v>30</v>
      </c>
      <c r="F410" s="57">
        <v>51.150000000000006</v>
      </c>
      <c r="G410" s="57">
        <f t="shared" si="275"/>
        <v>1636.8000000000002</v>
      </c>
      <c r="H410" s="57">
        <v>110</v>
      </c>
      <c r="I410" s="57">
        <f t="shared" si="276"/>
        <v>3520</v>
      </c>
      <c r="J410" s="57">
        <v>0</v>
      </c>
      <c r="K410" s="57">
        <f t="shared" si="277"/>
        <v>0</v>
      </c>
      <c r="L410" s="103">
        <f t="shared" si="278"/>
        <v>5156.8</v>
      </c>
      <c r="M410" s="109"/>
    </row>
    <row r="411" spans="1:13" s="3" customFormat="1" ht="28" x14ac:dyDescent="0.3">
      <c r="A411" s="119">
        <f t="shared" si="274"/>
        <v>292</v>
      </c>
      <c r="B411" s="168"/>
      <c r="C411" s="37" t="s">
        <v>275</v>
      </c>
      <c r="D411" s="21">
        <v>8</v>
      </c>
      <c r="E411" s="21" t="s">
        <v>30</v>
      </c>
      <c r="F411" s="57">
        <v>54.870000000000005</v>
      </c>
      <c r="G411" s="57">
        <f t="shared" si="275"/>
        <v>438.96000000000004</v>
      </c>
      <c r="H411" s="57">
        <v>118</v>
      </c>
      <c r="I411" s="57">
        <f t="shared" si="276"/>
        <v>944</v>
      </c>
      <c r="J411" s="57">
        <v>0</v>
      </c>
      <c r="K411" s="57">
        <f t="shared" si="277"/>
        <v>0</v>
      </c>
      <c r="L411" s="103">
        <f t="shared" si="278"/>
        <v>1382.96</v>
      </c>
      <c r="M411" s="109"/>
    </row>
    <row r="412" spans="1:13" s="3" customFormat="1" ht="84" x14ac:dyDescent="0.3">
      <c r="A412" s="119">
        <f t="shared" si="274"/>
        <v>293</v>
      </c>
      <c r="B412" s="168"/>
      <c r="C412" s="37" t="s">
        <v>276</v>
      </c>
      <c r="D412" s="21">
        <v>21</v>
      </c>
      <c r="E412" s="21" t="s">
        <v>30</v>
      </c>
      <c r="F412" s="57">
        <v>67.424999999999997</v>
      </c>
      <c r="G412" s="57">
        <f t="shared" si="275"/>
        <v>1415.925</v>
      </c>
      <c r="H412" s="57">
        <v>145</v>
      </c>
      <c r="I412" s="57">
        <f t="shared" si="276"/>
        <v>3045</v>
      </c>
      <c r="J412" s="57">
        <v>0</v>
      </c>
      <c r="K412" s="57">
        <f t="shared" si="277"/>
        <v>0</v>
      </c>
      <c r="L412" s="103">
        <f t="shared" si="278"/>
        <v>4460.9250000000002</v>
      </c>
      <c r="M412" s="109"/>
    </row>
    <row r="413" spans="1:13" s="3" customFormat="1" ht="70" x14ac:dyDescent="0.3">
      <c r="A413" s="119">
        <f t="shared" si="274"/>
        <v>294</v>
      </c>
      <c r="B413" s="168"/>
      <c r="C413" s="37" t="s">
        <v>277</v>
      </c>
      <c r="D413" s="21">
        <v>4</v>
      </c>
      <c r="E413" s="21" t="s">
        <v>30</v>
      </c>
      <c r="F413" s="57">
        <v>63.24</v>
      </c>
      <c r="G413" s="57">
        <f t="shared" si="275"/>
        <v>252.96</v>
      </c>
      <c r="H413" s="57">
        <v>136</v>
      </c>
      <c r="I413" s="57">
        <f t="shared" si="276"/>
        <v>544</v>
      </c>
      <c r="J413" s="57">
        <v>0</v>
      </c>
      <c r="K413" s="57">
        <f t="shared" si="277"/>
        <v>0</v>
      </c>
      <c r="L413" s="103">
        <f t="shared" si="278"/>
        <v>796.96</v>
      </c>
      <c r="M413" s="109"/>
    </row>
    <row r="414" spans="1:13" s="3" customFormat="1" ht="28" x14ac:dyDescent="0.3">
      <c r="A414" s="119">
        <f t="shared" si="274"/>
        <v>295</v>
      </c>
      <c r="B414" s="168"/>
      <c r="C414" s="37" t="s">
        <v>278</v>
      </c>
      <c r="D414" s="21">
        <v>9</v>
      </c>
      <c r="E414" s="21" t="s">
        <v>30</v>
      </c>
      <c r="F414" s="57">
        <v>61.38</v>
      </c>
      <c r="G414" s="57">
        <f t="shared" si="275"/>
        <v>552.42000000000007</v>
      </c>
      <c r="H414" s="57">
        <v>132</v>
      </c>
      <c r="I414" s="57">
        <f t="shared" si="276"/>
        <v>1188</v>
      </c>
      <c r="J414" s="57">
        <v>0</v>
      </c>
      <c r="K414" s="57">
        <f t="shared" si="277"/>
        <v>0</v>
      </c>
      <c r="L414" s="103">
        <f t="shared" si="278"/>
        <v>1740.42</v>
      </c>
      <c r="M414" s="109"/>
    </row>
    <row r="415" spans="1:13" s="3" customFormat="1" ht="84" x14ac:dyDescent="0.3">
      <c r="A415" s="119">
        <f t="shared" si="274"/>
        <v>296</v>
      </c>
      <c r="B415" s="168"/>
      <c r="C415" s="37" t="s">
        <v>279</v>
      </c>
      <c r="D415" s="21">
        <v>3</v>
      </c>
      <c r="E415" s="21" t="s">
        <v>30</v>
      </c>
      <c r="F415" s="57">
        <v>59.52</v>
      </c>
      <c r="G415" s="57">
        <f t="shared" si="275"/>
        <v>178.56</v>
      </c>
      <c r="H415" s="57">
        <v>128</v>
      </c>
      <c r="I415" s="57">
        <f t="shared" si="276"/>
        <v>384</v>
      </c>
      <c r="J415" s="57">
        <v>0</v>
      </c>
      <c r="K415" s="57">
        <f t="shared" si="277"/>
        <v>0</v>
      </c>
      <c r="L415" s="103">
        <f t="shared" si="278"/>
        <v>562.55999999999995</v>
      </c>
      <c r="M415" s="109"/>
    </row>
    <row r="416" spans="1:13" s="3" customFormat="1" ht="42" x14ac:dyDescent="0.3">
      <c r="A416" s="119">
        <f t="shared" si="274"/>
        <v>297</v>
      </c>
      <c r="B416" s="168"/>
      <c r="C416" s="37" t="s">
        <v>280</v>
      </c>
      <c r="D416" s="21">
        <v>1</v>
      </c>
      <c r="E416" s="21" t="s">
        <v>30</v>
      </c>
      <c r="F416" s="57">
        <v>76.725000000000009</v>
      </c>
      <c r="G416" s="57">
        <f t="shared" si="275"/>
        <v>76.725000000000009</v>
      </c>
      <c r="H416" s="57">
        <v>165</v>
      </c>
      <c r="I416" s="57">
        <f t="shared" si="276"/>
        <v>165</v>
      </c>
      <c r="J416" s="57">
        <v>0</v>
      </c>
      <c r="K416" s="57">
        <f t="shared" si="277"/>
        <v>0</v>
      </c>
      <c r="L416" s="103">
        <f t="shared" si="278"/>
        <v>241.72500000000002</v>
      </c>
      <c r="M416" s="109"/>
    </row>
    <row r="417" spans="1:13" s="3" customFormat="1" x14ac:dyDescent="0.3">
      <c r="A417" s="119" t="str">
        <f t="shared" si="274"/>
        <v/>
      </c>
      <c r="B417" s="168"/>
      <c r="C417" s="49" t="s">
        <v>281</v>
      </c>
      <c r="D417" s="21"/>
      <c r="E417" s="21"/>
      <c r="F417" s="57"/>
      <c r="G417" s="57"/>
      <c r="H417" s="57"/>
      <c r="I417" s="57"/>
      <c r="J417" s="57"/>
      <c r="K417" s="57"/>
      <c r="L417" s="103"/>
      <c r="M417" s="109"/>
    </row>
    <row r="418" spans="1:13" s="3" customFormat="1" ht="70" x14ac:dyDescent="0.3">
      <c r="A418" s="119">
        <f t="shared" si="274"/>
        <v>298</v>
      </c>
      <c r="B418" s="168"/>
      <c r="C418" s="37" t="s">
        <v>282</v>
      </c>
      <c r="D418" s="21">
        <v>1</v>
      </c>
      <c r="E418" s="21" t="s">
        <v>30</v>
      </c>
      <c r="F418" s="57">
        <v>41.222250000000003</v>
      </c>
      <c r="G418" s="57">
        <f t="shared" si="275"/>
        <v>41.222250000000003</v>
      </c>
      <c r="H418" s="57">
        <v>88.65</v>
      </c>
      <c r="I418" s="57">
        <f t="shared" si="276"/>
        <v>88.65</v>
      </c>
      <c r="J418" s="57">
        <v>0</v>
      </c>
      <c r="K418" s="57">
        <f t="shared" si="277"/>
        <v>0</v>
      </c>
      <c r="L418" s="103">
        <f t="shared" si="278"/>
        <v>129.87225000000001</v>
      </c>
      <c r="M418" s="109"/>
    </row>
    <row r="419" spans="1:13" s="3" customFormat="1" x14ac:dyDescent="0.3">
      <c r="A419" s="119">
        <f t="shared" si="274"/>
        <v>299</v>
      </c>
      <c r="B419" s="168"/>
      <c r="C419" s="37" t="s">
        <v>283</v>
      </c>
      <c r="D419" s="21">
        <v>1</v>
      </c>
      <c r="E419" s="21" t="s">
        <v>30</v>
      </c>
      <c r="F419" s="57">
        <v>160.42500000000001</v>
      </c>
      <c r="G419" s="57">
        <f t="shared" si="275"/>
        <v>160.42500000000001</v>
      </c>
      <c r="H419" s="57">
        <v>345</v>
      </c>
      <c r="I419" s="57">
        <f t="shared" si="276"/>
        <v>345</v>
      </c>
      <c r="J419" s="57">
        <v>0</v>
      </c>
      <c r="K419" s="57">
        <f t="shared" si="277"/>
        <v>0</v>
      </c>
      <c r="L419" s="103">
        <f t="shared" si="278"/>
        <v>505.42500000000001</v>
      </c>
      <c r="M419" s="109"/>
    </row>
    <row r="420" spans="1:13" s="3" customFormat="1" x14ac:dyDescent="0.3">
      <c r="A420" s="119">
        <f t="shared" si="274"/>
        <v>300</v>
      </c>
      <c r="B420" s="168"/>
      <c r="C420" s="37" t="s">
        <v>284</v>
      </c>
      <c r="D420" s="21">
        <v>2</v>
      </c>
      <c r="E420" s="21" t="s">
        <v>30</v>
      </c>
      <c r="F420" s="57">
        <v>21.157500000000002</v>
      </c>
      <c r="G420" s="57">
        <f t="shared" si="275"/>
        <v>42.315000000000005</v>
      </c>
      <c r="H420" s="57">
        <v>45.5</v>
      </c>
      <c r="I420" s="57">
        <f t="shared" si="276"/>
        <v>91</v>
      </c>
      <c r="J420" s="57">
        <v>0</v>
      </c>
      <c r="K420" s="57">
        <f t="shared" si="277"/>
        <v>0</v>
      </c>
      <c r="L420" s="103">
        <f t="shared" si="278"/>
        <v>133.315</v>
      </c>
      <c r="M420" s="109"/>
    </row>
    <row r="421" spans="1:13" s="3" customFormat="1" x14ac:dyDescent="0.3">
      <c r="A421" s="119">
        <f t="shared" si="274"/>
        <v>301</v>
      </c>
      <c r="B421" s="168"/>
      <c r="C421" s="37" t="s">
        <v>285</v>
      </c>
      <c r="D421" s="21">
        <v>4</v>
      </c>
      <c r="E421" s="21" t="s">
        <v>30</v>
      </c>
      <c r="F421" s="57">
        <v>22.552500000000002</v>
      </c>
      <c r="G421" s="57">
        <f t="shared" si="275"/>
        <v>90.210000000000008</v>
      </c>
      <c r="H421" s="57">
        <v>48.5</v>
      </c>
      <c r="I421" s="57">
        <f t="shared" si="276"/>
        <v>194</v>
      </c>
      <c r="J421" s="57">
        <v>0</v>
      </c>
      <c r="K421" s="57">
        <f t="shared" si="277"/>
        <v>0</v>
      </c>
      <c r="L421" s="103">
        <f t="shared" si="278"/>
        <v>284.21000000000004</v>
      </c>
      <c r="M421" s="109"/>
    </row>
    <row r="422" spans="1:13" s="3" customFormat="1" x14ac:dyDescent="0.3">
      <c r="A422" s="119">
        <f t="shared" si="274"/>
        <v>302</v>
      </c>
      <c r="B422" s="168"/>
      <c r="C422" s="37" t="s">
        <v>286</v>
      </c>
      <c r="D422" s="21">
        <v>4</v>
      </c>
      <c r="E422" s="21" t="s">
        <v>30</v>
      </c>
      <c r="F422" s="57">
        <v>29.0625</v>
      </c>
      <c r="G422" s="57">
        <f t="shared" si="275"/>
        <v>116.25</v>
      </c>
      <c r="H422" s="57">
        <v>62.5</v>
      </c>
      <c r="I422" s="57">
        <f t="shared" si="276"/>
        <v>250</v>
      </c>
      <c r="J422" s="57">
        <v>0</v>
      </c>
      <c r="K422" s="57">
        <f t="shared" si="277"/>
        <v>0</v>
      </c>
      <c r="L422" s="103">
        <f t="shared" si="278"/>
        <v>366.25</v>
      </c>
      <c r="M422" s="109"/>
    </row>
    <row r="423" spans="1:13" s="3" customFormat="1" x14ac:dyDescent="0.3">
      <c r="A423" s="119">
        <f t="shared" si="274"/>
        <v>303</v>
      </c>
      <c r="B423" s="168"/>
      <c r="C423" s="37" t="s">
        <v>287</v>
      </c>
      <c r="D423" s="21">
        <v>2</v>
      </c>
      <c r="E423" s="21" t="s">
        <v>30</v>
      </c>
      <c r="F423" s="57">
        <v>25.644750000000002</v>
      </c>
      <c r="G423" s="57">
        <f t="shared" si="275"/>
        <v>51.289500000000004</v>
      </c>
      <c r="H423" s="57">
        <v>55.15</v>
      </c>
      <c r="I423" s="57">
        <f t="shared" si="276"/>
        <v>110.3</v>
      </c>
      <c r="J423" s="57">
        <v>0</v>
      </c>
      <c r="K423" s="57">
        <f t="shared" si="277"/>
        <v>0</v>
      </c>
      <c r="L423" s="103">
        <f t="shared" si="278"/>
        <v>161.58949999999999</v>
      </c>
      <c r="M423" s="109"/>
    </row>
    <row r="424" spans="1:13" s="3" customFormat="1" ht="28" x14ac:dyDescent="0.3">
      <c r="A424" s="119">
        <f t="shared" si="274"/>
        <v>304</v>
      </c>
      <c r="B424" s="168"/>
      <c r="C424" s="37" t="s">
        <v>288</v>
      </c>
      <c r="D424" s="21">
        <v>2</v>
      </c>
      <c r="E424" s="21" t="s">
        <v>30</v>
      </c>
      <c r="F424" s="57">
        <v>53.568000000000005</v>
      </c>
      <c r="G424" s="57">
        <f t="shared" si="275"/>
        <v>107.13600000000001</v>
      </c>
      <c r="H424" s="57">
        <v>115.2</v>
      </c>
      <c r="I424" s="57">
        <f t="shared" si="276"/>
        <v>230.4</v>
      </c>
      <c r="J424" s="57">
        <v>0</v>
      </c>
      <c r="K424" s="57">
        <f t="shared" si="277"/>
        <v>0</v>
      </c>
      <c r="L424" s="103">
        <f t="shared" si="278"/>
        <v>337.536</v>
      </c>
      <c r="M424" s="109"/>
    </row>
    <row r="425" spans="1:13" s="3" customFormat="1" x14ac:dyDescent="0.3">
      <c r="A425" s="119">
        <f t="shared" si="274"/>
        <v>305</v>
      </c>
      <c r="B425" s="168"/>
      <c r="C425" s="37" t="s">
        <v>289</v>
      </c>
      <c r="D425" s="21">
        <v>1</v>
      </c>
      <c r="E425" s="21" t="s">
        <v>30</v>
      </c>
      <c r="F425" s="57">
        <v>16.368000000000002</v>
      </c>
      <c r="G425" s="57">
        <f t="shared" si="275"/>
        <v>16.368000000000002</v>
      </c>
      <c r="H425" s="57">
        <v>35.200000000000003</v>
      </c>
      <c r="I425" s="57">
        <f t="shared" si="276"/>
        <v>35.200000000000003</v>
      </c>
      <c r="J425" s="57">
        <v>0</v>
      </c>
      <c r="K425" s="57">
        <f t="shared" si="277"/>
        <v>0</v>
      </c>
      <c r="L425" s="103">
        <f t="shared" si="278"/>
        <v>51.568000000000005</v>
      </c>
      <c r="M425" s="109"/>
    </row>
    <row r="426" spans="1:13" s="3" customFormat="1" x14ac:dyDescent="0.3">
      <c r="A426" s="119">
        <f t="shared" si="274"/>
        <v>306</v>
      </c>
      <c r="B426" s="168"/>
      <c r="C426" s="37" t="s">
        <v>290</v>
      </c>
      <c r="D426" s="21">
        <v>2</v>
      </c>
      <c r="E426" s="21" t="s">
        <v>30</v>
      </c>
      <c r="F426" s="57">
        <v>534.75</v>
      </c>
      <c r="G426" s="57">
        <f t="shared" si="275"/>
        <v>1069.5</v>
      </c>
      <c r="H426" s="57">
        <v>1150</v>
      </c>
      <c r="I426" s="57">
        <f t="shared" si="276"/>
        <v>2300</v>
      </c>
      <c r="J426" s="57">
        <v>0</v>
      </c>
      <c r="K426" s="57">
        <f t="shared" si="277"/>
        <v>0</v>
      </c>
      <c r="L426" s="103">
        <f t="shared" si="278"/>
        <v>3369.5</v>
      </c>
      <c r="M426" s="109"/>
    </row>
    <row r="427" spans="1:13" s="3" customFormat="1" ht="56" x14ac:dyDescent="0.3">
      <c r="A427" s="119">
        <f t="shared" si="274"/>
        <v>307</v>
      </c>
      <c r="B427" s="168"/>
      <c r="C427" s="37" t="s">
        <v>291</v>
      </c>
      <c r="D427" s="21">
        <v>1</v>
      </c>
      <c r="E427" s="21" t="s">
        <v>30</v>
      </c>
      <c r="F427" s="57">
        <v>30.457500000000003</v>
      </c>
      <c r="G427" s="57">
        <f t="shared" si="275"/>
        <v>30.457500000000003</v>
      </c>
      <c r="H427" s="57">
        <v>65.5</v>
      </c>
      <c r="I427" s="57">
        <f t="shared" si="276"/>
        <v>65.5</v>
      </c>
      <c r="J427" s="57">
        <v>0</v>
      </c>
      <c r="K427" s="57">
        <f t="shared" si="277"/>
        <v>0</v>
      </c>
      <c r="L427" s="103">
        <f t="shared" si="278"/>
        <v>95.95750000000001</v>
      </c>
      <c r="M427" s="109"/>
    </row>
    <row r="428" spans="1:13" s="3" customFormat="1" x14ac:dyDescent="0.3">
      <c r="A428" s="119" t="str">
        <f t="shared" si="274"/>
        <v/>
      </c>
      <c r="B428" s="168"/>
      <c r="C428" s="49" t="s">
        <v>292</v>
      </c>
      <c r="D428" s="21"/>
      <c r="E428" s="21"/>
      <c r="F428" s="57"/>
      <c r="G428" s="57"/>
      <c r="H428" s="57"/>
      <c r="I428" s="57"/>
      <c r="J428" s="57"/>
      <c r="K428" s="57"/>
      <c r="L428" s="103"/>
      <c r="M428" s="109"/>
    </row>
    <row r="429" spans="1:13" s="3" customFormat="1" ht="70" x14ac:dyDescent="0.3">
      <c r="A429" s="119">
        <f t="shared" si="274"/>
        <v>308</v>
      </c>
      <c r="B429" s="168"/>
      <c r="C429" s="37" t="s">
        <v>293</v>
      </c>
      <c r="D429" s="21">
        <v>6</v>
      </c>
      <c r="E429" s="21" t="s">
        <v>30</v>
      </c>
      <c r="F429" s="57">
        <v>27.109500000000001</v>
      </c>
      <c r="G429" s="57">
        <f t="shared" si="275"/>
        <v>162.65700000000001</v>
      </c>
      <c r="H429" s="57">
        <v>58.3</v>
      </c>
      <c r="I429" s="57">
        <f t="shared" si="276"/>
        <v>349.79999999999995</v>
      </c>
      <c r="J429" s="57">
        <v>0</v>
      </c>
      <c r="K429" s="57">
        <f t="shared" si="277"/>
        <v>0</v>
      </c>
      <c r="L429" s="103">
        <f t="shared" si="278"/>
        <v>512.45699999999999</v>
      </c>
      <c r="M429" s="109"/>
    </row>
    <row r="430" spans="1:13" s="3" customFormat="1" x14ac:dyDescent="0.3">
      <c r="A430" s="119">
        <f t="shared" si="274"/>
        <v>309</v>
      </c>
      <c r="B430" s="168"/>
      <c r="C430" s="37" t="s">
        <v>294</v>
      </c>
      <c r="D430" s="21">
        <v>6</v>
      </c>
      <c r="E430" s="21" t="s">
        <v>30</v>
      </c>
      <c r="F430" s="57">
        <v>22.599</v>
      </c>
      <c r="G430" s="57">
        <f t="shared" si="275"/>
        <v>135.59399999999999</v>
      </c>
      <c r="H430" s="57">
        <v>48.6</v>
      </c>
      <c r="I430" s="57">
        <f t="shared" si="276"/>
        <v>291.60000000000002</v>
      </c>
      <c r="J430" s="57">
        <v>0</v>
      </c>
      <c r="K430" s="57">
        <f t="shared" si="277"/>
        <v>0</v>
      </c>
      <c r="L430" s="103">
        <f t="shared" si="278"/>
        <v>427.19400000000002</v>
      </c>
      <c r="M430" s="109"/>
    </row>
    <row r="431" spans="1:13" s="3" customFormat="1" x14ac:dyDescent="0.3">
      <c r="A431" s="119" t="str">
        <f t="shared" si="274"/>
        <v/>
      </c>
      <c r="B431" s="168"/>
      <c r="C431" s="49" t="s">
        <v>295</v>
      </c>
      <c r="D431" s="21"/>
      <c r="E431" s="21"/>
      <c r="F431" s="57"/>
      <c r="G431" s="57"/>
      <c r="H431" s="57"/>
      <c r="I431" s="57"/>
      <c r="J431" s="57"/>
      <c r="K431" s="57"/>
      <c r="L431" s="103"/>
      <c r="M431" s="109"/>
    </row>
    <row r="432" spans="1:13" s="3" customFormat="1" x14ac:dyDescent="0.3">
      <c r="A432" s="119">
        <f t="shared" si="274"/>
        <v>310</v>
      </c>
      <c r="B432" s="168"/>
      <c r="C432" s="37" t="s">
        <v>296</v>
      </c>
      <c r="D432" s="21">
        <v>1</v>
      </c>
      <c r="E432" s="21" t="s">
        <v>30</v>
      </c>
      <c r="F432" s="57">
        <v>123.22500000000001</v>
      </c>
      <c r="G432" s="57">
        <f t="shared" si="275"/>
        <v>123.22500000000001</v>
      </c>
      <c r="H432" s="57">
        <v>265</v>
      </c>
      <c r="I432" s="57">
        <f t="shared" si="276"/>
        <v>265</v>
      </c>
      <c r="J432" s="57">
        <v>0</v>
      </c>
      <c r="K432" s="57">
        <f t="shared" si="277"/>
        <v>0</v>
      </c>
      <c r="L432" s="103">
        <f t="shared" si="278"/>
        <v>388.22500000000002</v>
      </c>
      <c r="M432" s="109"/>
    </row>
    <row r="433" spans="1:13" s="3" customFormat="1" ht="28" x14ac:dyDescent="0.3">
      <c r="A433" s="119">
        <f t="shared" si="274"/>
        <v>311</v>
      </c>
      <c r="B433" s="168"/>
      <c r="C433" s="37" t="s">
        <v>297</v>
      </c>
      <c r="D433" s="21">
        <v>7</v>
      </c>
      <c r="E433" s="21" t="s">
        <v>30</v>
      </c>
      <c r="F433" s="57">
        <v>217.62</v>
      </c>
      <c r="G433" s="57">
        <f t="shared" si="275"/>
        <v>1523.3400000000001</v>
      </c>
      <c r="H433" s="57">
        <v>468</v>
      </c>
      <c r="I433" s="57">
        <f t="shared" si="276"/>
        <v>3276</v>
      </c>
      <c r="J433" s="57">
        <v>0</v>
      </c>
      <c r="K433" s="57">
        <f t="shared" si="277"/>
        <v>0</v>
      </c>
      <c r="L433" s="103">
        <f t="shared" si="278"/>
        <v>4799.34</v>
      </c>
      <c r="M433" s="109"/>
    </row>
    <row r="434" spans="1:13" s="3" customFormat="1" ht="28" x14ac:dyDescent="0.3">
      <c r="A434" s="119">
        <f t="shared" si="274"/>
        <v>312</v>
      </c>
      <c r="B434" s="168"/>
      <c r="C434" s="37" t="s">
        <v>298</v>
      </c>
      <c r="D434" s="21">
        <v>2</v>
      </c>
      <c r="E434" s="21" t="s">
        <v>30</v>
      </c>
      <c r="F434" s="57">
        <v>214.83</v>
      </c>
      <c r="G434" s="57">
        <f t="shared" si="275"/>
        <v>429.66</v>
      </c>
      <c r="H434" s="57">
        <v>462</v>
      </c>
      <c r="I434" s="57">
        <f t="shared" si="276"/>
        <v>924</v>
      </c>
      <c r="J434" s="57">
        <v>0</v>
      </c>
      <c r="K434" s="57">
        <f t="shared" si="277"/>
        <v>0</v>
      </c>
      <c r="L434" s="103">
        <f t="shared" si="278"/>
        <v>1353.66</v>
      </c>
      <c r="M434" s="109"/>
    </row>
    <row r="435" spans="1:13" s="3" customFormat="1" x14ac:dyDescent="0.3">
      <c r="A435" s="119" t="str">
        <f t="shared" si="274"/>
        <v/>
      </c>
      <c r="B435" s="168"/>
      <c r="C435" s="49" t="s">
        <v>299</v>
      </c>
      <c r="D435" s="21"/>
      <c r="E435" s="21"/>
      <c r="F435" s="57"/>
      <c r="G435" s="57"/>
      <c r="H435" s="57"/>
      <c r="I435" s="57"/>
      <c r="J435" s="57"/>
      <c r="K435" s="57"/>
      <c r="L435" s="103"/>
      <c r="M435" s="109"/>
    </row>
    <row r="436" spans="1:13" s="3" customFormat="1" x14ac:dyDescent="0.3">
      <c r="A436" s="119">
        <f t="shared" si="274"/>
        <v>313</v>
      </c>
      <c r="B436" s="168"/>
      <c r="C436" s="37" t="s">
        <v>300</v>
      </c>
      <c r="D436" s="21">
        <v>16</v>
      </c>
      <c r="E436" s="21" t="s">
        <v>30</v>
      </c>
      <c r="F436" s="57">
        <v>160.42500000000001</v>
      </c>
      <c r="G436" s="57">
        <f t="shared" si="275"/>
        <v>2566.8000000000002</v>
      </c>
      <c r="H436" s="57">
        <v>345</v>
      </c>
      <c r="I436" s="57">
        <f t="shared" si="276"/>
        <v>5520</v>
      </c>
      <c r="J436" s="57">
        <v>0</v>
      </c>
      <c r="K436" s="57">
        <f t="shared" si="277"/>
        <v>0</v>
      </c>
      <c r="L436" s="103">
        <f t="shared" si="278"/>
        <v>8086.8</v>
      </c>
      <c r="M436" s="109"/>
    </row>
    <row r="437" spans="1:13" s="3" customFormat="1" x14ac:dyDescent="0.3">
      <c r="A437" s="119" t="str">
        <f t="shared" si="274"/>
        <v/>
      </c>
      <c r="B437" s="168"/>
      <c r="C437" s="49" t="s">
        <v>301</v>
      </c>
      <c r="D437" s="21"/>
      <c r="E437" s="21"/>
      <c r="F437" s="57"/>
      <c r="G437" s="57"/>
      <c r="H437" s="57"/>
      <c r="I437" s="57"/>
      <c r="J437" s="57"/>
      <c r="K437" s="57"/>
      <c r="L437" s="103"/>
      <c r="M437" s="109"/>
    </row>
    <row r="438" spans="1:13" s="3" customFormat="1" x14ac:dyDescent="0.3">
      <c r="A438" s="119">
        <f t="shared" si="274"/>
        <v>314</v>
      </c>
      <c r="B438" s="169"/>
      <c r="C438" s="37" t="s">
        <v>302</v>
      </c>
      <c r="D438" s="21">
        <v>364</v>
      </c>
      <c r="E438" s="21" t="s">
        <v>40</v>
      </c>
      <c r="F438" s="57">
        <v>3.5572500000000002</v>
      </c>
      <c r="G438" s="57">
        <f t="shared" si="275"/>
        <v>1294.8390000000002</v>
      </c>
      <c r="H438" s="57">
        <v>7.65</v>
      </c>
      <c r="I438" s="57">
        <f t="shared" si="276"/>
        <v>2784.6</v>
      </c>
      <c r="J438" s="57">
        <v>0</v>
      </c>
      <c r="K438" s="57">
        <f t="shared" si="277"/>
        <v>0</v>
      </c>
      <c r="L438" s="103">
        <f t="shared" si="278"/>
        <v>4079.4390000000003</v>
      </c>
      <c r="M438" s="109"/>
    </row>
    <row r="439" spans="1:13" s="3" customFormat="1" ht="18" customHeight="1" x14ac:dyDescent="0.3">
      <c r="A439" s="68" t="str">
        <f>IF(E439=0,"",1+MAX(A405:A438))</f>
        <v/>
      </c>
      <c r="B439" s="110"/>
      <c r="C439" s="111"/>
      <c r="D439" s="112"/>
      <c r="E439" s="112"/>
      <c r="F439" s="112"/>
      <c r="G439" s="112"/>
      <c r="H439" s="112"/>
      <c r="I439" s="112"/>
      <c r="J439" s="112"/>
      <c r="K439" s="112" t="s">
        <v>11</v>
      </c>
      <c r="L439" s="82">
        <f>SUM(L406:L438)</f>
        <v>45716.863249999995</v>
      </c>
      <c r="M439" s="113"/>
    </row>
    <row r="440" spans="1:13" ht="18" customHeight="1" x14ac:dyDescent="0.3">
      <c r="A440" s="47" t="str">
        <f>IF(E440=0,"",1+MAX(A406:A439))</f>
        <v/>
      </c>
      <c r="B440" s="92"/>
      <c r="C440" s="114"/>
      <c r="D440" s="115"/>
      <c r="E440" s="114"/>
      <c r="F440" s="120"/>
      <c r="G440" s="83"/>
      <c r="H440" s="83"/>
      <c r="I440" s="83"/>
      <c r="J440" s="83"/>
      <c r="K440" s="83"/>
      <c r="L440" s="83"/>
      <c r="M440" s="117"/>
    </row>
    <row r="441" spans="1:13" ht="18" customHeight="1" x14ac:dyDescent="0.3">
      <c r="A441" s="118" t="str">
        <f>IF(E441=0,"",1+MAX(A407:A440))</f>
        <v/>
      </c>
      <c r="B441" s="166" t="s">
        <v>227</v>
      </c>
      <c r="C441" s="166"/>
      <c r="D441" s="166"/>
      <c r="E441" s="166"/>
      <c r="F441" s="166"/>
      <c r="G441" s="166"/>
      <c r="H441" s="166"/>
      <c r="I441" s="166"/>
      <c r="J441" s="166"/>
      <c r="K441" s="166"/>
      <c r="L441" s="104"/>
      <c r="M441" s="107"/>
    </row>
    <row r="442" spans="1:13" ht="18" customHeight="1" x14ac:dyDescent="0.3">
      <c r="A442" s="119" t="str">
        <f>IF(E442=0,"",1+MAX(A439:A441))</f>
        <v/>
      </c>
      <c r="B442" s="23"/>
      <c r="C442" s="49" t="s">
        <v>229</v>
      </c>
      <c r="D442" s="21"/>
      <c r="E442" s="21"/>
      <c r="F442" s="57"/>
      <c r="G442" s="57"/>
      <c r="H442" s="57"/>
      <c r="I442" s="57"/>
      <c r="J442" s="57"/>
      <c r="K442" s="57"/>
      <c r="L442" s="103"/>
      <c r="M442" s="109"/>
    </row>
    <row r="443" spans="1:13" ht="18" customHeight="1" x14ac:dyDescent="0.3">
      <c r="A443" s="119">
        <f>IF(E443=0,"",1+MAX(A407:A442))</f>
        <v>315</v>
      </c>
      <c r="B443" s="24"/>
      <c r="C443" s="37" t="s">
        <v>228</v>
      </c>
      <c r="D443" s="21">
        <v>0.8931</v>
      </c>
      <c r="E443" s="21" t="s">
        <v>38</v>
      </c>
      <c r="F443" s="57">
        <v>0</v>
      </c>
      <c r="G443" s="57">
        <v>0</v>
      </c>
      <c r="H443" s="57">
        <v>0</v>
      </c>
      <c r="I443" s="57">
        <f t="shared" ref="I443" si="279">D443*H443</f>
        <v>0</v>
      </c>
      <c r="J443" s="57">
        <v>0</v>
      </c>
      <c r="K443" s="57">
        <f t="shared" ref="K443" si="280">D443*J443</f>
        <v>0</v>
      </c>
      <c r="L443" s="103">
        <f t="shared" ref="L443" si="281">IF(D443="","",(G443+I443+K443))</f>
        <v>0</v>
      </c>
      <c r="M443" s="109"/>
    </row>
    <row r="444" spans="1:13" ht="18" customHeight="1" x14ac:dyDescent="0.3">
      <c r="A444" s="119">
        <f>IF(E444=0,"",1+MAX(A439:A443))</f>
        <v>316</v>
      </c>
      <c r="B444" s="24"/>
      <c r="C444" s="37" t="s">
        <v>240</v>
      </c>
      <c r="D444" s="21">
        <v>0.22</v>
      </c>
      <c r="E444" s="21" t="s">
        <v>38</v>
      </c>
      <c r="F444" s="57">
        <v>0</v>
      </c>
      <c r="G444" s="57">
        <f t="shared" ref="G444" si="282">D444*F444</f>
        <v>0</v>
      </c>
      <c r="H444" s="57">
        <v>0</v>
      </c>
      <c r="I444" s="57">
        <f t="shared" ref="I444" si="283">D444*H444</f>
        <v>0</v>
      </c>
      <c r="J444" s="57">
        <v>0</v>
      </c>
      <c r="K444" s="57">
        <f t="shared" ref="K444" si="284">D444*J444</f>
        <v>0</v>
      </c>
      <c r="L444" s="103">
        <f t="shared" ref="L444" si="285">IF(D444="","",(G444+I444+K444))</f>
        <v>0</v>
      </c>
      <c r="M444" s="109"/>
    </row>
    <row r="445" spans="1:13" ht="18" customHeight="1" x14ac:dyDescent="0.3">
      <c r="A445" s="68" t="str">
        <f>IF(E445=0,"",1+MAX(A440:A443))</f>
        <v/>
      </c>
      <c r="B445" s="110"/>
      <c r="C445" s="111"/>
      <c r="D445" s="112"/>
      <c r="E445" s="112"/>
      <c r="F445" s="112"/>
      <c r="G445" s="112"/>
      <c r="H445" s="112"/>
      <c r="I445" s="112"/>
      <c r="J445" s="112"/>
      <c r="K445" s="112" t="s">
        <v>11</v>
      </c>
      <c r="L445" s="82">
        <f>SUM(L441:L443)</f>
        <v>0</v>
      </c>
      <c r="M445" s="113"/>
    </row>
    <row r="446" spans="1:13" ht="18" customHeight="1" x14ac:dyDescent="0.3">
      <c r="A446" s="143"/>
      <c r="B446" s="144"/>
      <c r="C446" s="114"/>
      <c r="D446" s="115"/>
      <c r="E446" s="114"/>
      <c r="F446" s="120"/>
      <c r="G446" s="83"/>
      <c r="H446" s="83"/>
      <c r="I446" s="83"/>
      <c r="J446" s="83"/>
      <c r="K446" s="83"/>
      <c r="L446" s="83"/>
      <c r="M446" s="117"/>
    </row>
    <row r="447" spans="1:13" s="3" customFormat="1" ht="18" customHeight="1" x14ac:dyDescent="0.3">
      <c r="A447" s="118" t="str">
        <f>IF(E447=0,"",1+MAX(A407:A440))</f>
        <v/>
      </c>
      <c r="B447" s="166" t="s">
        <v>79</v>
      </c>
      <c r="C447" s="166"/>
      <c r="D447" s="166"/>
      <c r="E447" s="166"/>
      <c r="F447" s="166"/>
      <c r="G447" s="166"/>
      <c r="H447" s="166"/>
      <c r="I447" s="166"/>
      <c r="J447" s="166"/>
      <c r="K447" s="166"/>
      <c r="L447" s="104"/>
      <c r="M447" s="107"/>
    </row>
    <row r="448" spans="1:13" s="3" customFormat="1" x14ac:dyDescent="0.3">
      <c r="A448" s="119" t="str">
        <f>IF(E448=0,"",1+MAX(A439:A447))</f>
        <v/>
      </c>
      <c r="B448" s="23"/>
      <c r="C448" s="49" t="s">
        <v>343</v>
      </c>
      <c r="D448" s="21"/>
      <c r="E448" s="21"/>
      <c r="F448" s="57"/>
      <c r="G448" s="57"/>
      <c r="H448" s="57"/>
      <c r="I448" s="57"/>
      <c r="J448" s="57"/>
      <c r="K448" s="57"/>
      <c r="L448" s="103"/>
      <c r="M448" s="109"/>
    </row>
    <row r="449" spans="1:13" s="3" customFormat="1" ht="56" x14ac:dyDescent="0.3">
      <c r="A449" s="119">
        <f>IF(E449=0,"",1+MAX(A407:A448))</f>
        <v>317</v>
      </c>
      <c r="B449" s="167" t="s">
        <v>205</v>
      </c>
      <c r="C449" s="37" t="s">
        <v>344</v>
      </c>
      <c r="D449" s="21">
        <v>16.8</v>
      </c>
      <c r="E449" s="21" t="s">
        <v>39</v>
      </c>
      <c r="F449" s="57">
        <v>15.112500000000001</v>
      </c>
      <c r="G449" s="57">
        <f t="shared" ref="G449:G474" si="286">D449*F449</f>
        <v>253.89000000000001</v>
      </c>
      <c r="H449" s="57">
        <v>32.5</v>
      </c>
      <c r="I449" s="57">
        <f t="shared" ref="I449:I474" si="287">D449*H449</f>
        <v>546</v>
      </c>
      <c r="J449" s="57">
        <v>0</v>
      </c>
      <c r="K449" s="57">
        <f t="shared" ref="K449:K472" si="288">D449*J449</f>
        <v>0</v>
      </c>
      <c r="L449" s="103">
        <f t="shared" ref="L449:L472" si="289">IF(D449="","",(G449+I449+K449))</f>
        <v>799.89</v>
      </c>
      <c r="M449" s="109"/>
    </row>
    <row r="450" spans="1:13" s="3" customFormat="1" ht="28" x14ac:dyDescent="0.3">
      <c r="A450" s="119">
        <f>IF(E450=0,"",1+MAX(A439:A449))</f>
        <v>318</v>
      </c>
      <c r="B450" s="168"/>
      <c r="C450" s="37" t="s">
        <v>345</v>
      </c>
      <c r="D450" s="21">
        <v>16.8</v>
      </c>
      <c r="E450" s="21" t="s">
        <v>39</v>
      </c>
      <c r="F450" s="57">
        <v>7.6725000000000003</v>
      </c>
      <c r="G450" s="57">
        <f t="shared" si="286"/>
        <v>128.89800000000002</v>
      </c>
      <c r="H450" s="57">
        <v>16.5</v>
      </c>
      <c r="I450" s="57">
        <f t="shared" si="287"/>
        <v>277.2</v>
      </c>
      <c r="J450" s="57">
        <v>0</v>
      </c>
      <c r="K450" s="57">
        <f t="shared" si="288"/>
        <v>0</v>
      </c>
      <c r="L450" s="103">
        <f t="shared" si="289"/>
        <v>406.09800000000001</v>
      </c>
      <c r="M450" s="109"/>
    </row>
    <row r="451" spans="1:13" s="3" customFormat="1" ht="56" x14ac:dyDescent="0.3">
      <c r="A451" s="119">
        <f t="shared" ref="A451:A497" si="290">IF(E451=0,"",1+MAX(A440:A450))</f>
        <v>319</v>
      </c>
      <c r="B451" s="168"/>
      <c r="C451" s="37" t="s">
        <v>346</v>
      </c>
      <c r="D451" s="21">
        <v>584.73</v>
      </c>
      <c r="E451" s="21" t="s">
        <v>39</v>
      </c>
      <c r="F451" s="57">
        <v>16.0425</v>
      </c>
      <c r="G451" s="57">
        <f t="shared" si="286"/>
        <v>9380.5310250000002</v>
      </c>
      <c r="H451" s="57">
        <v>34.5</v>
      </c>
      <c r="I451" s="57">
        <f t="shared" si="287"/>
        <v>20173.185000000001</v>
      </c>
      <c r="J451" s="57">
        <v>0</v>
      </c>
      <c r="K451" s="57">
        <f t="shared" si="288"/>
        <v>0</v>
      </c>
      <c r="L451" s="103">
        <f t="shared" si="289"/>
        <v>29553.716025000002</v>
      </c>
      <c r="M451" s="109"/>
    </row>
    <row r="452" spans="1:13" s="3" customFormat="1" ht="56" x14ac:dyDescent="0.3">
      <c r="A452" s="119">
        <f t="shared" si="290"/>
        <v>320</v>
      </c>
      <c r="B452" s="168"/>
      <c r="C452" s="37" t="s">
        <v>347</v>
      </c>
      <c r="D452" s="21">
        <v>91.11</v>
      </c>
      <c r="E452" s="21" t="s">
        <v>39</v>
      </c>
      <c r="F452" s="57">
        <v>16.5075</v>
      </c>
      <c r="G452" s="57">
        <f t="shared" si="286"/>
        <v>1503.998325</v>
      </c>
      <c r="H452" s="57">
        <v>35.5</v>
      </c>
      <c r="I452" s="57">
        <f t="shared" si="287"/>
        <v>3234.4050000000002</v>
      </c>
      <c r="J452" s="57">
        <v>0</v>
      </c>
      <c r="K452" s="57">
        <f t="shared" si="288"/>
        <v>0</v>
      </c>
      <c r="L452" s="103">
        <f t="shared" si="289"/>
        <v>4738.4033250000002</v>
      </c>
      <c r="M452" s="109"/>
    </row>
    <row r="453" spans="1:13" s="3" customFormat="1" ht="28" x14ac:dyDescent="0.3">
      <c r="A453" s="119">
        <f t="shared" si="290"/>
        <v>321</v>
      </c>
      <c r="B453" s="168"/>
      <c r="C453" s="37" t="s">
        <v>345</v>
      </c>
      <c r="D453" s="21">
        <v>676</v>
      </c>
      <c r="E453" s="21" t="s">
        <v>39</v>
      </c>
      <c r="F453" s="57">
        <v>7.6725000000000003</v>
      </c>
      <c r="G453" s="57">
        <f t="shared" si="286"/>
        <v>5186.6100000000006</v>
      </c>
      <c r="H453" s="57">
        <v>16.5</v>
      </c>
      <c r="I453" s="57">
        <f t="shared" si="287"/>
        <v>11154</v>
      </c>
      <c r="J453" s="57">
        <v>0</v>
      </c>
      <c r="K453" s="57">
        <f t="shared" si="288"/>
        <v>0</v>
      </c>
      <c r="L453" s="103">
        <f t="shared" si="289"/>
        <v>16340.61</v>
      </c>
      <c r="M453" s="109"/>
    </row>
    <row r="454" spans="1:13" s="3" customFormat="1" ht="28" x14ac:dyDescent="0.3">
      <c r="A454" s="119">
        <f t="shared" si="290"/>
        <v>322</v>
      </c>
      <c r="B454" s="168"/>
      <c r="C454" s="37" t="s">
        <v>348</v>
      </c>
      <c r="D454" s="21">
        <v>159</v>
      </c>
      <c r="E454" s="21" t="s">
        <v>39</v>
      </c>
      <c r="F454" s="57">
        <v>13.252500000000001</v>
      </c>
      <c r="G454" s="57">
        <f t="shared" si="286"/>
        <v>2107.1475</v>
      </c>
      <c r="H454" s="57">
        <v>28.5</v>
      </c>
      <c r="I454" s="57">
        <f t="shared" si="287"/>
        <v>4531.5</v>
      </c>
      <c r="J454" s="57">
        <v>0</v>
      </c>
      <c r="K454" s="57">
        <f t="shared" si="288"/>
        <v>0</v>
      </c>
      <c r="L454" s="103">
        <f t="shared" si="289"/>
        <v>6638.6475</v>
      </c>
      <c r="M454" s="109"/>
    </row>
    <row r="455" spans="1:13" s="3" customFormat="1" ht="28" x14ac:dyDescent="0.3">
      <c r="A455" s="119">
        <f t="shared" si="290"/>
        <v>323</v>
      </c>
      <c r="B455" s="168"/>
      <c r="C455" s="37" t="s">
        <v>349</v>
      </c>
      <c r="D455" s="21">
        <v>281.98</v>
      </c>
      <c r="E455" s="21" t="s">
        <v>40</v>
      </c>
      <c r="F455" s="57">
        <v>21.157500000000002</v>
      </c>
      <c r="G455" s="57">
        <f t="shared" si="286"/>
        <v>5965.9918500000013</v>
      </c>
      <c r="H455" s="57">
        <v>45.5</v>
      </c>
      <c r="I455" s="57">
        <f t="shared" si="287"/>
        <v>12830.09</v>
      </c>
      <c r="J455" s="57">
        <v>0</v>
      </c>
      <c r="K455" s="57">
        <f t="shared" si="288"/>
        <v>0</v>
      </c>
      <c r="L455" s="103">
        <f t="shared" si="289"/>
        <v>18796.081850000002</v>
      </c>
      <c r="M455" s="109"/>
    </row>
    <row r="456" spans="1:13" s="3" customFormat="1" x14ac:dyDescent="0.3">
      <c r="A456" s="119">
        <f t="shared" si="290"/>
        <v>324</v>
      </c>
      <c r="B456" s="168"/>
      <c r="C456" s="37" t="s">
        <v>350</v>
      </c>
      <c r="D456" s="21">
        <v>27.14</v>
      </c>
      <c r="E456" s="21" t="s">
        <v>40</v>
      </c>
      <c r="F456" s="57">
        <v>3.6502500000000002</v>
      </c>
      <c r="G456" s="57">
        <f t="shared" si="286"/>
        <v>99.067785000000015</v>
      </c>
      <c r="H456" s="57">
        <v>7.85</v>
      </c>
      <c r="I456" s="57">
        <f t="shared" si="287"/>
        <v>213.04900000000001</v>
      </c>
      <c r="J456" s="57">
        <v>0</v>
      </c>
      <c r="K456" s="57">
        <f t="shared" si="288"/>
        <v>0</v>
      </c>
      <c r="L456" s="103">
        <f t="shared" si="289"/>
        <v>312.11678500000005</v>
      </c>
      <c r="M456" s="109"/>
    </row>
    <row r="457" spans="1:13" s="3" customFormat="1" ht="56" x14ac:dyDescent="0.3">
      <c r="A457" s="119">
        <f t="shared" si="290"/>
        <v>325</v>
      </c>
      <c r="B457" s="168"/>
      <c r="C457" s="37" t="s">
        <v>351</v>
      </c>
      <c r="D457" s="21">
        <v>49.44</v>
      </c>
      <c r="E457" s="21" t="s">
        <v>39</v>
      </c>
      <c r="F457" s="57">
        <v>9.9975000000000005</v>
      </c>
      <c r="G457" s="57">
        <f t="shared" si="286"/>
        <v>494.27640000000002</v>
      </c>
      <c r="H457" s="57">
        <v>21.5</v>
      </c>
      <c r="I457" s="57">
        <f t="shared" si="287"/>
        <v>1062.96</v>
      </c>
      <c r="J457" s="57">
        <v>0</v>
      </c>
      <c r="K457" s="57">
        <f t="shared" si="288"/>
        <v>0</v>
      </c>
      <c r="L457" s="103">
        <f t="shared" si="289"/>
        <v>1557.2364</v>
      </c>
      <c r="M457" s="109"/>
    </row>
    <row r="458" spans="1:13" s="3" customFormat="1" ht="28" x14ac:dyDescent="0.3">
      <c r="A458" s="119">
        <f t="shared" si="290"/>
        <v>326</v>
      </c>
      <c r="B458" s="168"/>
      <c r="C458" s="37" t="s">
        <v>345</v>
      </c>
      <c r="D458" s="21">
        <v>49.44</v>
      </c>
      <c r="E458" s="21" t="s">
        <v>39</v>
      </c>
      <c r="F458" s="57">
        <v>7.6725000000000003</v>
      </c>
      <c r="G458" s="57">
        <f t="shared" si="286"/>
        <v>379.32839999999999</v>
      </c>
      <c r="H458" s="57">
        <v>16.5</v>
      </c>
      <c r="I458" s="57">
        <f t="shared" si="287"/>
        <v>815.76</v>
      </c>
      <c r="J458" s="57">
        <v>0</v>
      </c>
      <c r="K458" s="57">
        <f t="shared" si="288"/>
        <v>0</v>
      </c>
      <c r="L458" s="103">
        <f t="shared" si="289"/>
        <v>1195.0884000000001</v>
      </c>
      <c r="M458" s="109"/>
    </row>
    <row r="459" spans="1:13" s="3" customFormat="1" x14ac:dyDescent="0.3">
      <c r="A459" s="119">
        <f t="shared" si="290"/>
        <v>327</v>
      </c>
      <c r="B459" s="168"/>
      <c r="C459" s="37" t="s">
        <v>352</v>
      </c>
      <c r="D459" s="21">
        <v>31.3</v>
      </c>
      <c r="E459" s="21" t="s">
        <v>39</v>
      </c>
      <c r="F459" s="57">
        <v>6.2775000000000007</v>
      </c>
      <c r="G459" s="57">
        <f t="shared" si="286"/>
        <v>196.48575000000002</v>
      </c>
      <c r="H459" s="57">
        <v>13.5</v>
      </c>
      <c r="I459" s="57">
        <f t="shared" si="287"/>
        <v>422.55</v>
      </c>
      <c r="J459" s="57">
        <v>0</v>
      </c>
      <c r="K459" s="57">
        <f t="shared" si="288"/>
        <v>0</v>
      </c>
      <c r="L459" s="103">
        <f t="shared" si="289"/>
        <v>619.03575000000001</v>
      </c>
      <c r="M459" s="109"/>
    </row>
    <row r="460" spans="1:13" s="3" customFormat="1" ht="28" x14ac:dyDescent="0.3">
      <c r="A460" s="119">
        <f t="shared" si="290"/>
        <v>328</v>
      </c>
      <c r="B460" s="168"/>
      <c r="C460" s="37" t="s">
        <v>353</v>
      </c>
      <c r="D460" s="21">
        <v>77.5</v>
      </c>
      <c r="E460" s="21" t="s">
        <v>40</v>
      </c>
      <c r="F460" s="57">
        <v>8.1607500000000002</v>
      </c>
      <c r="G460" s="57">
        <f t="shared" si="286"/>
        <v>632.458125</v>
      </c>
      <c r="H460" s="57">
        <v>17.55</v>
      </c>
      <c r="I460" s="57">
        <f t="shared" si="287"/>
        <v>1360.125</v>
      </c>
      <c r="J460" s="57">
        <v>0</v>
      </c>
      <c r="K460" s="57">
        <f t="shared" si="288"/>
        <v>0</v>
      </c>
      <c r="L460" s="103">
        <f t="shared" si="289"/>
        <v>1992.5831250000001</v>
      </c>
      <c r="M460" s="109"/>
    </row>
    <row r="461" spans="1:13" s="3" customFormat="1" x14ac:dyDescent="0.3">
      <c r="A461" s="119">
        <f t="shared" si="290"/>
        <v>329</v>
      </c>
      <c r="B461" s="168"/>
      <c r="C461" s="37" t="s">
        <v>354</v>
      </c>
      <c r="D461" s="21">
        <v>22</v>
      </c>
      <c r="E461" s="21" t="s">
        <v>30</v>
      </c>
      <c r="F461" s="57">
        <v>40.222500000000004</v>
      </c>
      <c r="G461" s="57">
        <f t="shared" si="286"/>
        <v>884.8950000000001</v>
      </c>
      <c r="H461" s="57">
        <v>86.5</v>
      </c>
      <c r="I461" s="57">
        <f t="shared" si="287"/>
        <v>1903</v>
      </c>
      <c r="J461" s="57">
        <v>0</v>
      </c>
      <c r="K461" s="57">
        <f t="shared" si="288"/>
        <v>0</v>
      </c>
      <c r="L461" s="103">
        <f t="shared" si="289"/>
        <v>2787.895</v>
      </c>
      <c r="M461" s="109"/>
    </row>
    <row r="462" spans="1:13" s="3" customFormat="1" x14ac:dyDescent="0.3">
      <c r="A462" s="119">
        <f t="shared" si="290"/>
        <v>330</v>
      </c>
      <c r="B462" s="168"/>
      <c r="C462" s="37" t="s">
        <v>355</v>
      </c>
      <c r="D462" s="21">
        <v>22</v>
      </c>
      <c r="E462" s="21" t="s">
        <v>30</v>
      </c>
      <c r="F462" s="57">
        <v>53.568000000000005</v>
      </c>
      <c r="G462" s="57">
        <f t="shared" si="286"/>
        <v>1178.4960000000001</v>
      </c>
      <c r="H462" s="57">
        <v>115.2</v>
      </c>
      <c r="I462" s="57">
        <f t="shared" si="287"/>
        <v>2534.4</v>
      </c>
      <c r="J462" s="57">
        <v>0</v>
      </c>
      <c r="K462" s="57">
        <f t="shared" si="288"/>
        <v>0</v>
      </c>
      <c r="L462" s="103">
        <f t="shared" si="289"/>
        <v>3712.8960000000002</v>
      </c>
      <c r="M462" s="109"/>
    </row>
    <row r="463" spans="1:13" s="3" customFormat="1" x14ac:dyDescent="0.3">
      <c r="A463" s="119">
        <f t="shared" si="290"/>
        <v>331</v>
      </c>
      <c r="B463" s="168"/>
      <c r="C463" s="37" t="s">
        <v>356</v>
      </c>
      <c r="D463" s="21">
        <v>16</v>
      </c>
      <c r="E463" s="21" t="s">
        <v>40</v>
      </c>
      <c r="F463" s="57">
        <v>19.297499999999999</v>
      </c>
      <c r="G463" s="57">
        <f t="shared" si="286"/>
        <v>308.76</v>
      </c>
      <c r="H463" s="57">
        <v>41.5</v>
      </c>
      <c r="I463" s="57">
        <f t="shared" si="287"/>
        <v>664</v>
      </c>
      <c r="J463" s="57">
        <v>0</v>
      </c>
      <c r="K463" s="57">
        <f t="shared" si="288"/>
        <v>0</v>
      </c>
      <c r="L463" s="103">
        <f t="shared" si="289"/>
        <v>972.76</v>
      </c>
      <c r="M463" s="109"/>
    </row>
    <row r="464" spans="1:13" s="3" customFormat="1" x14ac:dyDescent="0.3">
      <c r="A464" s="119">
        <f t="shared" si="290"/>
        <v>332</v>
      </c>
      <c r="B464" s="168"/>
      <c r="C464" s="37" t="s">
        <v>357</v>
      </c>
      <c r="D464" s="21">
        <v>17</v>
      </c>
      <c r="E464" s="21" t="s">
        <v>30</v>
      </c>
      <c r="F464" s="57">
        <v>40.6875</v>
      </c>
      <c r="G464" s="57">
        <f t="shared" si="286"/>
        <v>691.6875</v>
      </c>
      <c r="H464" s="57">
        <v>87.5</v>
      </c>
      <c r="I464" s="57">
        <f t="shared" si="287"/>
        <v>1487.5</v>
      </c>
      <c r="J464" s="57">
        <v>0</v>
      </c>
      <c r="K464" s="57">
        <f t="shared" si="288"/>
        <v>0</v>
      </c>
      <c r="L464" s="103">
        <f t="shared" si="289"/>
        <v>2179.1875</v>
      </c>
      <c r="M464" s="109"/>
    </row>
    <row r="465" spans="1:13" s="3" customFormat="1" ht="28" x14ac:dyDescent="0.3">
      <c r="A465" s="119">
        <f t="shared" si="290"/>
        <v>333</v>
      </c>
      <c r="B465" s="168"/>
      <c r="C465" s="37" t="s">
        <v>358</v>
      </c>
      <c r="D465" s="21">
        <v>28.91</v>
      </c>
      <c r="E465" s="21" t="s">
        <v>40</v>
      </c>
      <c r="F465" s="57">
        <v>10.9275</v>
      </c>
      <c r="G465" s="57">
        <f t="shared" si="286"/>
        <v>315.91402499999998</v>
      </c>
      <c r="H465" s="57">
        <v>23.5</v>
      </c>
      <c r="I465" s="57">
        <f t="shared" si="287"/>
        <v>679.38499999999999</v>
      </c>
      <c r="J465" s="57">
        <v>0</v>
      </c>
      <c r="K465" s="57">
        <f t="shared" si="288"/>
        <v>0</v>
      </c>
      <c r="L465" s="103">
        <f t="shared" si="289"/>
        <v>995.29902500000003</v>
      </c>
      <c r="M465" s="109"/>
    </row>
    <row r="466" spans="1:13" s="3" customFormat="1" x14ac:dyDescent="0.3">
      <c r="A466" s="119">
        <f t="shared" si="290"/>
        <v>334</v>
      </c>
      <c r="B466" s="168"/>
      <c r="C466" s="37" t="s">
        <v>359</v>
      </c>
      <c r="D466" s="21">
        <v>7.25</v>
      </c>
      <c r="E466" s="21" t="s">
        <v>40</v>
      </c>
      <c r="F466" s="57">
        <v>3.5572500000000002</v>
      </c>
      <c r="G466" s="57">
        <f t="shared" si="286"/>
        <v>25.790062500000001</v>
      </c>
      <c r="H466" s="57">
        <v>7.65</v>
      </c>
      <c r="I466" s="57">
        <f t="shared" si="287"/>
        <v>55.462500000000006</v>
      </c>
      <c r="J466" s="57">
        <v>0</v>
      </c>
      <c r="K466" s="57">
        <f t="shared" si="288"/>
        <v>0</v>
      </c>
      <c r="L466" s="103">
        <f t="shared" si="289"/>
        <v>81.25256250000001</v>
      </c>
      <c r="M466" s="109"/>
    </row>
    <row r="467" spans="1:13" s="3" customFormat="1" x14ac:dyDescent="0.3">
      <c r="A467" s="119">
        <f t="shared" si="290"/>
        <v>335</v>
      </c>
      <c r="B467" s="168"/>
      <c r="C467" s="37" t="s">
        <v>360</v>
      </c>
      <c r="D467" s="21">
        <v>29</v>
      </c>
      <c r="E467" s="21" t="s">
        <v>40</v>
      </c>
      <c r="F467" s="57">
        <v>10.9275</v>
      </c>
      <c r="G467" s="57">
        <f t="shared" si="286"/>
        <v>316.89749999999998</v>
      </c>
      <c r="H467" s="57">
        <v>23.5</v>
      </c>
      <c r="I467" s="57">
        <f t="shared" si="287"/>
        <v>681.5</v>
      </c>
      <c r="J467" s="57">
        <v>0</v>
      </c>
      <c r="K467" s="57">
        <f t="shared" si="288"/>
        <v>0</v>
      </c>
      <c r="L467" s="103">
        <f t="shared" si="289"/>
        <v>998.39750000000004</v>
      </c>
      <c r="M467" s="109"/>
    </row>
    <row r="468" spans="1:13" s="3" customFormat="1" x14ac:dyDescent="0.3">
      <c r="A468" s="119">
        <f t="shared" si="290"/>
        <v>336</v>
      </c>
      <c r="B468" s="168"/>
      <c r="C468" s="37" t="s">
        <v>361</v>
      </c>
      <c r="D468" s="21">
        <v>0.43740000000000001</v>
      </c>
      <c r="E468" s="21" t="s">
        <v>39</v>
      </c>
      <c r="F468" s="57">
        <v>15.64725</v>
      </c>
      <c r="G468" s="57">
        <f t="shared" si="286"/>
        <v>6.8441071500000001</v>
      </c>
      <c r="H468" s="57">
        <v>33.65</v>
      </c>
      <c r="I468" s="57">
        <f t="shared" si="287"/>
        <v>14.71851</v>
      </c>
      <c r="J468" s="57">
        <v>0</v>
      </c>
      <c r="K468" s="57">
        <f t="shared" si="288"/>
        <v>0</v>
      </c>
      <c r="L468" s="103">
        <f t="shared" si="289"/>
        <v>21.562617150000001</v>
      </c>
      <c r="M468" s="109"/>
    </row>
    <row r="469" spans="1:13" s="3" customFormat="1" ht="42" x14ac:dyDescent="0.3">
      <c r="A469" s="119">
        <f t="shared" si="290"/>
        <v>337</v>
      </c>
      <c r="B469" s="168"/>
      <c r="C469" s="37" t="s">
        <v>362</v>
      </c>
      <c r="D469" s="21">
        <v>2.95</v>
      </c>
      <c r="E469" s="21" t="s">
        <v>40</v>
      </c>
      <c r="F469" s="57">
        <v>20.692500000000003</v>
      </c>
      <c r="G469" s="57">
        <f t="shared" si="286"/>
        <v>61.042875000000009</v>
      </c>
      <c r="H469" s="57">
        <v>44.5</v>
      </c>
      <c r="I469" s="57">
        <f t="shared" si="287"/>
        <v>131.27500000000001</v>
      </c>
      <c r="J469" s="57">
        <v>0</v>
      </c>
      <c r="K469" s="57">
        <f t="shared" si="288"/>
        <v>0</v>
      </c>
      <c r="L469" s="103">
        <f t="shared" si="289"/>
        <v>192.31787500000002</v>
      </c>
      <c r="M469" s="109"/>
    </row>
    <row r="470" spans="1:13" s="3" customFormat="1" x14ac:dyDescent="0.3">
      <c r="A470" s="119">
        <f t="shared" si="290"/>
        <v>338</v>
      </c>
      <c r="B470" s="168"/>
      <c r="C470" s="37" t="s">
        <v>363</v>
      </c>
      <c r="D470" s="21">
        <v>2</v>
      </c>
      <c r="E470" s="21" t="s">
        <v>30</v>
      </c>
      <c r="F470" s="57">
        <v>86.257500000000007</v>
      </c>
      <c r="G470" s="57">
        <f t="shared" si="286"/>
        <v>172.51500000000001</v>
      </c>
      <c r="H470" s="57">
        <v>185.5</v>
      </c>
      <c r="I470" s="57">
        <f t="shared" si="287"/>
        <v>371</v>
      </c>
      <c r="J470" s="57">
        <v>0</v>
      </c>
      <c r="K470" s="57">
        <f t="shared" si="288"/>
        <v>0</v>
      </c>
      <c r="L470" s="103">
        <f t="shared" si="289"/>
        <v>543.51499999999999</v>
      </c>
      <c r="M470" s="109"/>
    </row>
    <row r="471" spans="1:13" s="3" customFormat="1" x14ac:dyDescent="0.3">
      <c r="A471" s="119" t="str">
        <f t="shared" si="290"/>
        <v/>
      </c>
      <c r="B471" s="168"/>
      <c r="C471" s="49" t="s">
        <v>364</v>
      </c>
      <c r="D471" s="21"/>
      <c r="E471" s="21"/>
      <c r="F471" s="57"/>
      <c r="G471" s="57"/>
      <c r="H471" s="57"/>
      <c r="I471" s="57"/>
      <c r="J471" s="57"/>
      <c r="K471" s="57"/>
      <c r="L471" s="103"/>
      <c r="M471" s="109"/>
    </row>
    <row r="472" spans="1:13" s="3" customFormat="1" x14ac:dyDescent="0.3">
      <c r="A472" s="119">
        <f t="shared" si="290"/>
        <v>339</v>
      </c>
      <c r="B472" s="168"/>
      <c r="C472" s="37" t="s">
        <v>365</v>
      </c>
      <c r="D472" s="21">
        <v>21</v>
      </c>
      <c r="E472" s="21" t="s">
        <v>40</v>
      </c>
      <c r="F472" s="57">
        <v>10.4625</v>
      </c>
      <c r="G472" s="57">
        <f t="shared" ref="G472:G474" si="291">D472*F472</f>
        <v>219.71250000000001</v>
      </c>
      <c r="H472" s="57">
        <v>22.5</v>
      </c>
      <c r="I472" s="57">
        <f t="shared" ref="I472:I474" si="292">D472*H472</f>
        <v>472.5</v>
      </c>
      <c r="J472" s="57">
        <v>0</v>
      </c>
      <c r="K472" s="57">
        <f t="shared" ref="K472:K474" si="293">D472*J472</f>
        <v>0</v>
      </c>
      <c r="L472" s="103">
        <f t="shared" ref="L472:L474" si="294">IF(D472="","",(G472+I472+K472))</f>
        <v>692.21249999999998</v>
      </c>
      <c r="M472" s="109"/>
    </row>
    <row r="473" spans="1:13" s="3" customFormat="1" x14ac:dyDescent="0.3">
      <c r="A473" s="119">
        <f t="shared" si="290"/>
        <v>340</v>
      </c>
      <c r="B473" s="168"/>
      <c r="C473" s="37" t="s">
        <v>226</v>
      </c>
      <c r="D473" s="21">
        <v>1.7010000000000003</v>
      </c>
      <c r="E473" s="21" t="s">
        <v>38</v>
      </c>
      <c r="F473" s="57">
        <v>78.5</v>
      </c>
      <c r="G473" s="57">
        <f t="shared" si="291"/>
        <v>133.52850000000004</v>
      </c>
      <c r="H473" s="57">
        <v>0</v>
      </c>
      <c r="I473" s="57">
        <f t="shared" si="292"/>
        <v>0</v>
      </c>
      <c r="J473" s="57">
        <v>0</v>
      </c>
      <c r="K473" s="57">
        <f t="shared" si="293"/>
        <v>0</v>
      </c>
      <c r="L473" s="103">
        <f t="shared" si="294"/>
        <v>133.52850000000004</v>
      </c>
      <c r="M473" s="109"/>
    </row>
    <row r="474" spans="1:13" s="3" customFormat="1" x14ac:dyDescent="0.3">
      <c r="A474" s="119">
        <f t="shared" si="290"/>
        <v>341</v>
      </c>
      <c r="B474" s="168"/>
      <c r="C474" s="37" t="s">
        <v>366</v>
      </c>
      <c r="D474" s="21">
        <v>1.53</v>
      </c>
      <c r="E474" s="21" t="s">
        <v>38</v>
      </c>
      <c r="F474" s="57">
        <v>146.70750000000001</v>
      </c>
      <c r="G474" s="57">
        <f t="shared" si="291"/>
        <v>224.46247500000001</v>
      </c>
      <c r="H474" s="57">
        <v>315.5</v>
      </c>
      <c r="I474" s="57">
        <f t="shared" si="292"/>
        <v>482.71500000000003</v>
      </c>
      <c r="J474" s="57">
        <v>0</v>
      </c>
      <c r="K474" s="57">
        <f t="shared" si="293"/>
        <v>0</v>
      </c>
      <c r="L474" s="103">
        <f t="shared" si="294"/>
        <v>707.17747500000007</v>
      </c>
      <c r="M474" s="109"/>
    </row>
    <row r="475" spans="1:13" s="3" customFormat="1" x14ac:dyDescent="0.3">
      <c r="A475" s="119" t="str">
        <f t="shared" si="290"/>
        <v/>
      </c>
      <c r="B475" s="168"/>
      <c r="C475" s="49" t="s">
        <v>367</v>
      </c>
      <c r="D475" s="21"/>
      <c r="E475" s="21"/>
      <c r="F475" s="57"/>
      <c r="G475" s="57"/>
      <c r="H475" s="57"/>
      <c r="I475" s="57"/>
      <c r="J475" s="57"/>
      <c r="K475" s="57"/>
      <c r="L475" s="103"/>
      <c r="M475" s="109"/>
    </row>
    <row r="476" spans="1:13" s="3" customFormat="1" ht="42" x14ac:dyDescent="0.3">
      <c r="A476" s="119">
        <f t="shared" si="290"/>
        <v>342</v>
      </c>
      <c r="B476" s="168"/>
      <c r="C476" s="37" t="s">
        <v>368</v>
      </c>
      <c r="D476" s="21">
        <v>3</v>
      </c>
      <c r="E476" s="21" t="s">
        <v>30</v>
      </c>
      <c r="F476" s="57">
        <v>216.22500000000002</v>
      </c>
      <c r="G476" s="57">
        <f t="shared" ref="G476:G478" si="295">D476*F476</f>
        <v>648.67500000000007</v>
      </c>
      <c r="H476" s="57">
        <v>465</v>
      </c>
      <c r="I476" s="57">
        <f t="shared" ref="I476:I478" si="296">D476*H476</f>
        <v>1395</v>
      </c>
      <c r="J476" s="57">
        <v>0</v>
      </c>
      <c r="K476" s="57">
        <f t="shared" ref="K476:K478" si="297">D476*J476</f>
        <v>0</v>
      </c>
      <c r="L476" s="103">
        <f t="shared" ref="L476:L478" si="298">IF(D476="","",(G476+I476+K476))</f>
        <v>2043.6750000000002</v>
      </c>
      <c r="M476" s="109"/>
    </row>
    <row r="477" spans="1:13" s="3" customFormat="1" ht="42" x14ac:dyDescent="0.3">
      <c r="A477" s="119">
        <f t="shared" si="290"/>
        <v>343</v>
      </c>
      <c r="B477" s="168"/>
      <c r="C477" s="37" t="s">
        <v>369</v>
      </c>
      <c r="D477" s="21">
        <v>4</v>
      </c>
      <c r="E477" s="21" t="s">
        <v>30</v>
      </c>
      <c r="F477" s="57">
        <v>192.97500000000002</v>
      </c>
      <c r="G477" s="57">
        <f t="shared" si="295"/>
        <v>771.90000000000009</v>
      </c>
      <c r="H477" s="57">
        <v>415</v>
      </c>
      <c r="I477" s="57">
        <f t="shared" si="296"/>
        <v>1660</v>
      </c>
      <c r="J477" s="57">
        <v>0</v>
      </c>
      <c r="K477" s="57">
        <f t="shared" si="297"/>
        <v>0</v>
      </c>
      <c r="L477" s="103">
        <f t="shared" si="298"/>
        <v>2431.9</v>
      </c>
      <c r="M477" s="109"/>
    </row>
    <row r="478" spans="1:13" s="3" customFormat="1" ht="28" x14ac:dyDescent="0.3">
      <c r="A478" s="119">
        <f t="shared" si="290"/>
        <v>344</v>
      </c>
      <c r="B478" s="168"/>
      <c r="C478" s="37" t="s">
        <v>370</v>
      </c>
      <c r="D478" s="21">
        <v>3</v>
      </c>
      <c r="E478" s="21" t="s">
        <v>30</v>
      </c>
      <c r="F478" s="57">
        <v>120.9</v>
      </c>
      <c r="G478" s="57">
        <f t="shared" si="295"/>
        <v>362.70000000000005</v>
      </c>
      <c r="H478" s="57">
        <v>260</v>
      </c>
      <c r="I478" s="57">
        <f t="shared" si="296"/>
        <v>780</v>
      </c>
      <c r="J478" s="57">
        <v>0</v>
      </c>
      <c r="K478" s="57">
        <f t="shared" si="297"/>
        <v>0</v>
      </c>
      <c r="L478" s="103">
        <f t="shared" si="298"/>
        <v>1142.7</v>
      </c>
      <c r="M478" s="109"/>
    </row>
    <row r="479" spans="1:13" s="3" customFormat="1" x14ac:dyDescent="0.3">
      <c r="A479" s="119" t="str">
        <f t="shared" si="290"/>
        <v/>
      </c>
      <c r="B479" s="168"/>
      <c r="C479" s="49" t="s">
        <v>371</v>
      </c>
      <c r="D479" s="21"/>
      <c r="E479" s="21"/>
      <c r="F479" s="57"/>
      <c r="G479" s="57"/>
      <c r="H479" s="57"/>
      <c r="I479" s="57"/>
      <c r="J479" s="57"/>
      <c r="K479" s="57"/>
      <c r="L479" s="103"/>
      <c r="M479" s="109"/>
    </row>
    <row r="480" spans="1:13" s="3" customFormat="1" ht="56" x14ac:dyDescent="0.3">
      <c r="A480" s="119">
        <f t="shared" si="290"/>
        <v>345</v>
      </c>
      <c r="B480" s="168"/>
      <c r="C480" s="37" t="s">
        <v>372</v>
      </c>
      <c r="D480" s="21">
        <v>57.57</v>
      </c>
      <c r="E480" s="21" t="s">
        <v>39</v>
      </c>
      <c r="F480" s="57">
        <v>10.9275</v>
      </c>
      <c r="G480" s="57">
        <f t="shared" ref="G480:G481" si="299">D480*F480</f>
        <v>629.09617500000002</v>
      </c>
      <c r="H480" s="57">
        <v>23.5</v>
      </c>
      <c r="I480" s="57">
        <f t="shared" ref="I480:I481" si="300">D480*H480</f>
        <v>1352.895</v>
      </c>
      <c r="J480" s="57">
        <v>0</v>
      </c>
      <c r="K480" s="57">
        <f t="shared" ref="K480:K481" si="301">D480*J480</f>
        <v>0</v>
      </c>
      <c r="L480" s="103">
        <f t="shared" ref="L480:L481" si="302">IF(D480="","",(G480+I480+K480))</f>
        <v>1981.9911750000001</v>
      </c>
      <c r="M480" s="109"/>
    </row>
    <row r="481" spans="1:13" s="3" customFormat="1" ht="56" x14ac:dyDescent="0.3">
      <c r="A481" s="119">
        <f t="shared" si="290"/>
        <v>346</v>
      </c>
      <c r="B481" s="168"/>
      <c r="C481" s="37" t="s">
        <v>373</v>
      </c>
      <c r="D481" s="21">
        <v>28.53</v>
      </c>
      <c r="E481" s="21" t="s">
        <v>39</v>
      </c>
      <c r="F481" s="57">
        <v>9.0675000000000008</v>
      </c>
      <c r="G481" s="57">
        <f t="shared" si="299"/>
        <v>258.69577500000003</v>
      </c>
      <c r="H481" s="57">
        <v>19.5</v>
      </c>
      <c r="I481" s="57">
        <f t="shared" si="300"/>
        <v>556.33500000000004</v>
      </c>
      <c r="J481" s="57">
        <v>0</v>
      </c>
      <c r="K481" s="57">
        <f t="shared" si="301"/>
        <v>0</v>
      </c>
      <c r="L481" s="103">
        <f t="shared" si="302"/>
        <v>815.03077500000006</v>
      </c>
      <c r="M481" s="109"/>
    </row>
    <row r="482" spans="1:13" s="3" customFormat="1" x14ac:dyDescent="0.3">
      <c r="A482" s="119" t="str">
        <f t="shared" si="290"/>
        <v/>
      </c>
      <c r="B482" s="168"/>
      <c r="C482" s="49" t="s">
        <v>374</v>
      </c>
      <c r="D482" s="21"/>
      <c r="E482" s="21"/>
      <c r="F482" s="57"/>
      <c r="G482" s="57"/>
      <c r="H482" s="57"/>
      <c r="I482" s="57"/>
      <c r="J482" s="57"/>
      <c r="K482" s="57"/>
      <c r="L482" s="103"/>
      <c r="M482" s="109"/>
    </row>
    <row r="483" spans="1:13" s="3" customFormat="1" x14ac:dyDescent="0.3">
      <c r="A483" s="119" t="str">
        <f t="shared" si="290"/>
        <v/>
      </c>
      <c r="B483" s="168"/>
      <c r="C483" s="179" t="s">
        <v>375</v>
      </c>
      <c r="D483" s="21"/>
      <c r="E483" s="21"/>
      <c r="F483" s="57"/>
      <c r="G483" s="57"/>
      <c r="H483" s="57"/>
      <c r="I483" s="57"/>
      <c r="J483" s="57"/>
      <c r="K483" s="57"/>
      <c r="L483" s="103"/>
      <c r="M483" s="109"/>
    </row>
    <row r="484" spans="1:13" s="3" customFormat="1" ht="42" x14ac:dyDescent="0.3">
      <c r="A484" s="119">
        <f t="shared" si="290"/>
        <v>347</v>
      </c>
      <c r="B484" s="168"/>
      <c r="C484" s="37" t="s">
        <v>376</v>
      </c>
      <c r="D484" s="21">
        <v>3</v>
      </c>
      <c r="E484" s="21" t="s">
        <v>30</v>
      </c>
      <c r="F484" s="180">
        <v>12.3225</v>
      </c>
      <c r="G484" s="57">
        <f t="shared" ref="G484:G497" si="303">D484*F484</f>
        <v>36.967500000000001</v>
      </c>
      <c r="H484" s="181">
        <v>26.5</v>
      </c>
      <c r="I484" s="57">
        <f t="shared" ref="I484:I497" si="304">D484*H484</f>
        <v>79.5</v>
      </c>
      <c r="J484" s="57">
        <v>0</v>
      </c>
      <c r="K484" s="57">
        <f t="shared" ref="K484:K497" si="305">D484*J484</f>
        <v>0</v>
      </c>
      <c r="L484" s="103">
        <f t="shared" ref="L484:L497" si="306">IF(D484="","",(G484+I484+K484))</f>
        <v>116.4675</v>
      </c>
      <c r="M484" s="109"/>
    </row>
    <row r="485" spans="1:13" s="3" customFormat="1" x14ac:dyDescent="0.3">
      <c r="A485" s="119" t="str">
        <f t="shared" si="290"/>
        <v/>
      </c>
      <c r="B485" s="168"/>
      <c r="C485" s="179" t="s">
        <v>377</v>
      </c>
      <c r="D485" s="21"/>
      <c r="E485" s="21"/>
      <c r="F485" s="57"/>
      <c r="G485" s="57"/>
      <c r="H485" s="57"/>
      <c r="I485" s="57"/>
      <c r="J485" s="57"/>
      <c r="K485" s="57"/>
      <c r="L485" s="103"/>
      <c r="M485" s="109"/>
    </row>
    <row r="486" spans="1:13" s="3" customFormat="1" ht="42" x14ac:dyDescent="0.3">
      <c r="A486" s="119">
        <f t="shared" si="290"/>
        <v>348</v>
      </c>
      <c r="B486" s="168"/>
      <c r="C486" s="37" t="s">
        <v>378</v>
      </c>
      <c r="D486" s="21">
        <v>6</v>
      </c>
      <c r="E486" s="21" t="s">
        <v>30</v>
      </c>
      <c r="F486" s="57">
        <v>7.6725000000000003</v>
      </c>
      <c r="G486" s="57">
        <f t="shared" si="303"/>
        <v>46.035000000000004</v>
      </c>
      <c r="H486" s="57">
        <v>16.5</v>
      </c>
      <c r="I486" s="57">
        <f t="shared" si="304"/>
        <v>99</v>
      </c>
      <c r="J486" s="57">
        <v>0</v>
      </c>
      <c r="K486" s="57">
        <f t="shared" si="305"/>
        <v>0</v>
      </c>
      <c r="L486" s="103">
        <f t="shared" si="306"/>
        <v>145.035</v>
      </c>
      <c r="M486" s="109"/>
    </row>
    <row r="487" spans="1:13" s="3" customFormat="1" ht="42" x14ac:dyDescent="0.3">
      <c r="A487" s="119">
        <f t="shared" si="290"/>
        <v>349</v>
      </c>
      <c r="B487" s="168"/>
      <c r="C487" s="37" t="s">
        <v>379</v>
      </c>
      <c r="D487" s="21">
        <v>40</v>
      </c>
      <c r="E487" s="21" t="s">
        <v>30</v>
      </c>
      <c r="F487" s="57">
        <v>5.3475000000000001</v>
      </c>
      <c r="G487" s="57">
        <f t="shared" si="303"/>
        <v>213.9</v>
      </c>
      <c r="H487" s="57">
        <v>11.5</v>
      </c>
      <c r="I487" s="57">
        <f t="shared" si="304"/>
        <v>460</v>
      </c>
      <c r="J487" s="57">
        <v>0</v>
      </c>
      <c r="K487" s="57">
        <f t="shared" si="305"/>
        <v>0</v>
      </c>
      <c r="L487" s="103">
        <f t="shared" si="306"/>
        <v>673.9</v>
      </c>
      <c r="M487" s="109"/>
    </row>
    <row r="488" spans="1:13" s="3" customFormat="1" ht="42" x14ac:dyDescent="0.3">
      <c r="A488" s="119">
        <f t="shared" si="290"/>
        <v>350</v>
      </c>
      <c r="B488" s="168"/>
      <c r="C488" s="37" t="s">
        <v>380</v>
      </c>
      <c r="D488" s="21">
        <v>3</v>
      </c>
      <c r="E488" s="21" t="s">
        <v>30</v>
      </c>
      <c r="F488" s="57">
        <v>7.2075000000000005</v>
      </c>
      <c r="G488" s="57">
        <f t="shared" si="303"/>
        <v>21.622500000000002</v>
      </c>
      <c r="H488" s="57">
        <v>15.5</v>
      </c>
      <c r="I488" s="57">
        <f t="shared" si="304"/>
        <v>46.5</v>
      </c>
      <c r="J488" s="57">
        <v>0</v>
      </c>
      <c r="K488" s="57">
        <f t="shared" si="305"/>
        <v>0</v>
      </c>
      <c r="L488" s="103">
        <f t="shared" si="306"/>
        <v>68.122500000000002</v>
      </c>
      <c r="M488" s="109"/>
    </row>
    <row r="489" spans="1:13" s="3" customFormat="1" x14ac:dyDescent="0.3">
      <c r="A489" s="119" t="str">
        <f t="shared" si="290"/>
        <v/>
      </c>
      <c r="B489" s="168"/>
      <c r="C489" s="179" t="s">
        <v>381</v>
      </c>
      <c r="D489" s="21"/>
      <c r="E489" s="21"/>
      <c r="F489" s="57"/>
      <c r="G489" s="57"/>
      <c r="H489" s="57"/>
      <c r="I489" s="57"/>
      <c r="J489" s="57"/>
      <c r="K489" s="57"/>
      <c r="L489" s="103"/>
      <c r="M489" s="109"/>
    </row>
    <row r="490" spans="1:13" s="3" customFormat="1" ht="42" x14ac:dyDescent="0.3">
      <c r="A490" s="119">
        <f t="shared" si="290"/>
        <v>351</v>
      </c>
      <c r="B490" s="168"/>
      <c r="C490" s="37" t="s">
        <v>382</v>
      </c>
      <c r="D490" s="21">
        <v>33</v>
      </c>
      <c r="E490" s="21" t="s">
        <v>30</v>
      </c>
      <c r="F490" s="57">
        <v>7.3702500000000004</v>
      </c>
      <c r="G490" s="57">
        <f t="shared" si="303"/>
        <v>243.21825000000001</v>
      </c>
      <c r="H490" s="57">
        <v>15.85</v>
      </c>
      <c r="I490" s="57">
        <f t="shared" si="304"/>
        <v>523.04999999999995</v>
      </c>
      <c r="J490" s="57">
        <v>0</v>
      </c>
      <c r="K490" s="57">
        <f t="shared" si="305"/>
        <v>0</v>
      </c>
      <c r="L490" s="103">
        <f t="shared" si="306"/>
        <v>766.26824999999997</v>
      </c>
      <c r="M490" s="109"/>
    </row>
    <row r="491" spans="1:13" s="3" customFormat="1" ht="42" x14ac:dyDescent="0.3">
      <c r="A491" s="119">
        <f t="shared" si="290"/>
        <v>352</v>
      </c>
      <c r="B491" s="168"/>
      <c r="C491" s="37" t="s">
        <v>383</v>
      </c>
      <c r="D491" s="21">
        <v>44</v>
      </c>
      <c r="E491" s="21" t="s">
        <v>30</v>
      </c>
      <c r="F491" s="57">
        <v>8.2072500000000002</v>
      </c>
      <c r="G491" s="57">
        <f t="shared" si="303"/>
        <v>361.11900000000003</v>
      </c>
      <c r="H491" s="57">
        <v>17.649999999999999</v>
      </c>
      <c r="I491" s="57">
        <f t="shared" si="304"/>
        <v>776.59999999999991</v>
      </c>
      <c r="J491" s="57">
        <v>0</v>
      </c>
      <c r="K491" s="57">
        <f t="shared" si="305"/>
        <v>0</v>
      </c>
      <c r="L491" s="103">
        <f t="shared" si="306"/>
        <v>1137.7190000000001</v>
      </c>
      <c r="M491" s="109"/>
    </row>
    <row r="492" spans="1:13" s="3" customFormat="1" ht="42" x14ac:dyDescent="0.3">
      <c r="A492" s="119">
        <f t="shared" si="290"/>
        <v>353</v>
      </c>
      <c r="B492" s="168"/>
      <c r="C492" s="37" t="s">
        <v>384</v>
      </c>
      <c r="D492" s="21">
        <v>97</v>
      </c>
      <c r="E492" s="21" t="s">
        <v>30</v>
      </c>
      <c r="F492" s="57">
        <v>7.5097499999999995</v>
      </c>
      <c r="G492" s="57">
        <f t="shared" si="303"/>
        <v>728.44574999999998</v>
      </c>
      <c r="H492" s="57">
        <v>16.149999999999999</v>
      </c>
      <c r="I492" s="57">
        <f t="shared" si="304"/>
        <v>1566.55</v>
      </c>
      <c r="J492" s="57">
        <v>0</v>
      </c>
      <c r="K492" s="57">
        <f t="shared" si="305"/>
        <v>0</v>
      </c>
      <c r="L492" s="103">
        <f t="shared" si="306"/>
        <v>2294.99575</v>
      </c>
      <c r="M492" s="109"/>
    </row>
    <row r="493" spans="1:13" s="3" customFormat="1" x14ac:dyDescent="0.3">
      <c r="A493" s="119" t="str">
        <f t="shared" si="290"/>
        <v/>
      </c>
      <c r="B493" s="168"/>
      <c r="C493" s="179" t="s">
        <v>385</v>
      </c>
      <c r="D493" s="21"/>
      <c r="E493" s="21"/>
      <c r="F493" s="57"/>
      <c r="G493" s="57"/>
      <c r="H493" s="57"/>
      <c r="I493" s="57"/>
      <c r="J493" s="57"/>
      <c r="K493" s="57"/>
      <c r="L493" s="103"/>
      <c r="M493" s="109"/>
    </row>
    <row r="494" spans="1:13" s="3" customFormat="1" ht="42" x14ac:dyDescent="0.3">
      <c r="A494" s="119">
        <f t="shared" si="290"/>
        <v>354</v>
      </c>
      <c r="B494" s="168"/>
      <c r="C494" s="37" t="s">
        <v>386</v>
      </c>
      <c r="D494" s="21">
        <v>12</v>
      </c>
      <c r="E494" s="21" t="s">
        <v>30</v>
      </c>
      <c r="F494" s="57">
        <v>5.2312500000000002</v>
      </c>
      <c r="G494" s="57">
        <f t="shared" si="303"/>
        <v>62.775000000000006</v>
      </c>
      <c r="H494" s="57">
        <v>11.25</v>
      </c>
      <c r="I494" s="57">
        <f t="shared" si="304"/>
        <v>135</v>
      </c>
      <c r="J494" s="57">
        <v>0</v>
      </c>
      <c r="K494" s="57">
        <f t="shared" si="305"/>
        <v>0</v>
      </c>
      <c r="L494" s="103">
        <f t="shared" si="306"/>
        <v>197.77500000000001</v>
      </c>
      <c r="M494" s="109"/>
    </row>
    <row r="495" spans="1:13" s="3" customFormat="1" ht="42" x14ac:dyDescent="0.3">
      <c r="A495" s="119">
        <f t="shared" si="290"/>
        <v>355</v>
      </c>
      <c r="B495" s="168"/>
      <c r="C495" s="37" t="s">
        <v>387</v>
      </c>
      <c r="D495" s="21">
        <v>8</v>
      </c>
      <c r="E495" s="21" t="s">
        <v>30</v>
      </c>
      <c r="F495" s="57">
        <v>6.8122500000000006</v>
      </c>
      <c r="G495" s="57">
        <f t="shared" si="303"/>
        <v>54.498000000000005</v>
      </c>
      <c r="H495" s="57">
        <v>14.65</v>
      </c>
      <c r="I495" s="57">
        <f t="shared" si="304"/>
        <v>117.2</v>
      </c>
      <c r="J495" s="57">
        <v>0</v>
      </c>
      <c r="K495" s="57">
        <f t="shared" si="305"/>
        <v>0</v>
      </c>
      <c r="L495" s="103">
        <f t="shared" si="306"/>
        <v>171.69800000000001</v>
      </c>
      <c r="M495" s="109"/>
    </row>
    <row r="496" spans="1:13" s="3" customFormat="1" ht="42" x14ac:dyDescent="0.3">
      <c r="A496" s="119">
        <f t="shared" si="290"/>
        <v>356</v>
      </c>
      <c r="B496" s="168"/>
      <c r="C496" s="37" t="s">
        <v>388</v>
      </c>
      <c r="D496" s="21">
        <v>28</v>
      </c>
      <c r="E496" s="21" t="s">
        <v>30</v>
      </c>
      <c r="F496" s="57">
        <v>6.1147500000000008</v>
      </c>
      <c r="G496" s="57">
        <f t="shared" si="303"/>
        <v>171.21300000000002</v>
      </c>
      <c r="H496" s="57">
        <v>13.15</v>
      </c>
      <c r="I496" s="57">
        <f t="shared" si="304"/>
        <v>368.2</v>
      </c>
      <c r="J496" s="57">
        <v>0</v>
      </c>
      <c r="K496" s="57">
        <f t="shared" si="305"/>
        <v>0</v>
      </c>
      <c r="L496" s="103">
        <f t="shared" si="306"/>
        <v>539.41300000000001</v>
      </c>
      <c r="M496" s="109"/>
    </row>
    <row r="497" spans="1:13" s="3" customFormat="1" ht="42" x14ac:dyDescent="0.3">
      <c r="A497" s="119">
        <f t="shared" si="290"/>
        <v>357</v>
      </c>
      <c r="B497" s="168"/>
      <c r="C497" s="37" t="s">
        <v>389</v>
      </c>
      <c r="D497" s="21">
        <v>8</v>
      </c>
      <c r="E497" s="21" t="s">
        <v>30</v>
      </c>
      <c r="F497" s="57">
        <v>5.78925</v>
      </c>
      <c r="G497" s="57">
        <f t="shared" si="303"/>
        <v>46.314</v>
      </c>
      <c r="H497" s="57">
        <v>12.45</v>
      </c>
      <c r="I497" s="57">
        <f t="shared" si="304"/>
        <v>99.6</v>
      </c>
      <c r="J497" s="57">
        <v>0</v>
      </c>
      <c r="K497" s="57">
        <f t="shared" si="305"/>
        <v>0</v>
      </c>
      <c r="L497" s="103">
        <f t="shared" si="306"/>
        <v>145.91399999999999</v>
      </c>
      <c r="M497" s="109"/>
    </row>
    <row r="498" spans="1:13" s="3" customFormat="1" ht="18" customHeight="1" x14ac:dyDescent="0.3">
      <c r="A498" s="68" t="str">
        <f>IF(E498=0,"",1+MAX(A440:A497))</f>
        <v/>
      </c>
      <c r="B498" s="110"/>
      <c r="C498" s="111"/>
      <c r="D498" s="112"/>
      <c r="E498" s="112"/>
      <c r="F498" s="112"/>
      <c r="G498" s="112"/>
      <c r="H498" s="112"/>
      <c r="I498" s="112"/>
      <c r="J498" s="112"/>
      <c r="K498" s="112" t="s">
        <v>11</v>
      </c>
      <c r="L498" s="82">
        <f>SUM(L447:L497)</f>
        <v>111640.11366464998</v>
      </c>
      <c r="M498" s="113"/>
    </row>
    <row r="499" spans="1:13" ht="18" customHeight="1" x14ac:dyDescent="0.3">
      <c r="A499" s="47" t="str">
        <f>IF(E499=0,"",1+MAX(A447:A498))</f>
        <v/>
      </c>
      <c r="B499" s="92"/>
      <c r="C499" s="114"/>
      <c r="D499" s="115"/>
      <c r="E499" s="114"/>
      <c r="F499" s="120"/>
      <c r="G499" s="83"/>
      <c r="H499" s="83"/>
      <c r="I499" s="83"/>
      <c r="J499" s="83"/>
      <c r="K499" s="83"/>
      <c r="L499" s="83"/>
      <c r="M499" s="117"/>
    </row>
    <row r="500" spans="1:13" s="3" customFormat="1" ht="18" customHeight="1" x14ac:dyDescent="0.3">
      <c r="A500" s="118" t="str">
        <f>IF(E500=0,"",1+MAX(A448:A499))</f>
        <v/>
      </c>
      <c r="B500" s="166" t="s">
        <v>80</v>
      </c>
      <c r="C500" s="166"/>
      <c r="D500" s="166"/>
      <c r="E500" s="166"/>
      <c r="F500" s="166"/>
      <c r="G500" s="166"/>
      <c r="H500" s="166"/>
      <c r="I500" s="166"/>
      <c r="J500" s="166"/>
      <c r="K500" s="166"/>
      <c r="L500" s="104"/>
      <c r="M500" s="107"/>
    </row>
    <row r="501" spans="1:13" s="3" customFormat="1" x14ac:dyDescent="0.3">
      <c r="A501" s="119" t="str">
        <f>IF(E501=0,"",1+MAX(A498:A500))</f>
        <v/>
      </c>
      <c r="B501" s="23"/>
      <c r="C501" s="49" t="s">
        <v>197</v>
      </c>
      <c r="D501" s="21"/>
      <c r="E501" s="21"/>
      <c r="F501" s="56"/>
      <c r="G501" s="57"/>
      <c r="H501" s="57"/>
      <c r="I501" s="57"/>
      <c r="J501" s="57"/>
      <c r="K501" s="57"/>
      <c r="L501" s="103"/>
      <c r="M501" s="109"/>
    </row>
    <row r="502" spans="1:13" x14ac:dyDescent="0.3">
      <c r="A502" s="119">
        <f>IF(E502=0,"",1+MAX(A491:A501))</f>
        <v>358</v>
      </c>
      <c r="B502" s="55"/>
      <c r="C502" s="37" t="s">
        <v>206</v>
      </c>
      <c r="D502" s="21">
        <v>1</v>
      </c>
      <c r="E502" s="21" t="s">
        <v>3</v>
      </c>
      <c r="F502" s="57">
        <v>0</v>
      </c>
      <c r="G502" s="57">
        <f t="shared" ref="G502" si="307">D502*F502</f>
        <v>0</v>
      </c>
      <c r="H502" s="57">
        <v>0</v>
      </c>
      <c r="I502" s="57">
        <f t="shared" ref="I502" si="308">D502*H502</f>
        <v>0</v>
      </c>
      <c r="J502" s="57">
        <v>0</v>
      </c>
      <c r="K502" s="57">
        <f t="shared" ref="K502" si="309">D502*J502</f>
        <v>0</v>
      </c>
      <c r="L502" s="103">
        <f t="shared" ref="L502" si="310">IF(D502="","",(G502+I502+K502))</f>
        <v>0</v>
      </c>
      <c r="M502" s="109"/>
    </row>
    <row r="503" spans="1:13" s="3" customFormat="1" ht="18" customHeight="1" x14ac:dyDescent="0.3">
      <c r="A503" s="68" t="str">
        <f>IF(E503=0,"",1+MAX(#REF!))</f>
        <v/>
      </c>
      <c r="B503" s="110"/>
      <c r="C503" s="111"/>
      <c r="D503" s="112"/>
      <c r="E503" s="112"/>
      <c r="F503" s="112"/>
      <c r="G503" s="112"/>
      <c r="H503" s="112"/>
      <c r="I503" s="112"/>
      <c r="J503" s="112"/>
      <c r="K503" s="112" t="s">
        <v>11</v>
      </c>
      <c r="L503" s="82">
        <f>SUM(L500:L502)</f>
        <v>0</v>
      </c>
      <c r="M503" s="113"/>
    </row>
    <row r="504" spans="1:13" ht="18" customHeight="1" x14ac:dyDescent="0.3">
      <c r="A504" s="156"/>
      <c r="B504" s="157"/>
      <c r="C504" s="157"/>
      <c r="D504" s="157"/>
      <c r="E504" s="157"/>
      <c r="F504" s="157"/>
      <c r="G504" s="157"/>
      <c r="H504" s="157"/>
      <c r="I504" s="157"/>
      <c r="J504" s="92"/>
      <c r="K504" s="92"/>
      <c r="L504" s="83"/>
      <c r="M504" s="117"/>
    </row>
    <row r="505" spans="1:13" s="63" customFormat="1" ht="20.149999999999999" customHeight="1" x14ac:dyDescent="0.3">
      <c r="A505" s="160" t="s">
        <v>48</v>
      </c>
      <c r="B505" s="161"/>
      <c r="C505" s="161"/>
      <c r="D505" s="161"/>
      <c r="E505" s="161"/>
      <c r="F505" s="161"/>
      <c r="G505" s="161"/>
      <c r="H505" s="161"/>
      <c r="I505" s="161"/>
      <c r="J505" s="162"/>
      <c r="K505" s="66"/>
      <c r="L505" s="105">
        <f>SUM(L11:L504)/2</f>
        <v>1324843.6932091834</v>
      </c>
      <c r="M505" s="123"/>
    </row>
    <row r="506" spans="1:13" s="63" customFormat="1" ht="20.149999999999999" customHeight="1" x14ac:dyDescent="0.3">
      <c r="A506" s="160" t="s">
        <v>49</v>
      </c>
      <c r="B506" s="161"/>
      <c r="C506" s="161"/>
      <c r="D506" s="161"/>
      <c r="E506" s="161"/>
      <c r="F506" s="161"/>
      <c r="G506" s="161"/>
      <c r="H506" s="161"/>
      <c r="I506" s="161"/>
      <c r="J506" s="162"/>
      <c r="K506" s="66">
        <v>0.15</v>
      </c>
      <c r="L506" s="185">
        <f>$L$505*K506</f>
        <v>198726.55398137751</v>
      </c>
      <c r="M506" s="123"/>
    </row>
    <row r="507" spans="1:13" s="63" customFormat="1" ht="20.149999999999999" customHeight="1" x14ac:dyDescent="0.3">
      <c r="A507" s="163" t="s">
        <v>50</v>
      </c>
      <c r="B507" s="164"/>
      <c r="C507" s="164"/>
      <c r="D507" s="164"/>
      <c r="E507" s="164"/>
      <c r="F507" s="164"/>
      <c r="G507" s="164"/>
      <c r="H507" s="164"/>
      <c r="I507" s="164"/>
      <c r="J507" s="165"/>
      <c r="K507" s="136"/>
      <c r="L507" s="137">
        <f>L505+L506</f>
        <v>1523570.2471905609</v>
      </c>
      <c r="M507" s="138"/>
    </row>
    <row r="508" spans="1:13" s="63" customFormat="1" ht="20.149999999999999" customHeight="1" x14ac:dyDescent="0.3">
      <c r="A508" s="160" t="s">
        <v>51</v>
      </c>
      <c r="B508" s="161"/>
      <c r="C508" s="161"/>
      <c r="D508" s="161"/>
      <c r="E508" s="161"/>
      <c r="F508" s="161"/>
      <c r="G508" s="161"/>
      <c r="H508" s="161"/>
      <c r="I508" s="161"/>
      <c r="J508" s="162"/>
      <c r="K508" s="66">
        <v>0.1</v>
      </c>
      <c r="L508" s="105">
        <f>L507*K508</f>
        <v>152357.02471905609</v>
      </c>
      <c r="M508" s="123"/>
    </row>
    <row r="509" spans="1:13" s="3" customFormat="1" ht="20.149999999999999" customHeight="1" x14ac:dyDescent="0.3">
      <c r="A509" s="158" t="s">
        <v>52</v>
      </c>
      <c r="B509" s="159"/>
      <c r="C509" s="159"/>
      <c r="D509" s="159"/>
      <c r="E509" s="159"/>
      <c r="F509" s="159"/>
      <c r="G509" s="159"/>
      <c r="H509" s="159"/>
      <c r="I509" s="159"/>
      <c r="J509" s="69"/>
      <c r="K509" s="69"/>
      <c r="L509" s="134">
        <f>L507+L508</f>
        <v>1675927.2719096169</v>
      </c>
      <c r="M509" s="70"/>
    </row>
    <row r="510" spans="1:13" ht="20.149999999999999" customHeight="1" x14ac:dyDescent="0.3">
      <c r="A510" s="46" t="s">
        <v>20</v>
      </c>
      <c r="B510" s="116"/>
      <c r="C510" s="85"/>
      <c r="D510" s="124"/>
      <c r="E510" s="85"/>
      <c r="F510" s="85"/>
      <c r="G510" s="85"/>
      <c r="H510" s="85"/>
      <c r="I510" s="85"/>
      <c r="J510" s="85"/>
      <c r="K510" s="85"/>
      <c r="L510" s="135"/>
      <c r="M510" s="25"/>
    </row>
    <row r="511" spans="1:13" ht="30" customHeight="1" x14ac:dyDescent="0.3">
      <c r="A511" s="45"/>
      <c r="B511" s="152" t="s">
        <v>45</v>
      </c>
      <c r="C511" s="152"/>
      <c r="D511" s="152"/>
      <c r="E511" s="152"/>
      <c r="F511" s="152"/>
      <c r="G511" s="152"/>
      <c r="H511" s="152"/>
      <c r="I511" s="152"/>
      <c r="J511" s="152"/>
      <c r="K511" s="152"/>
      <c r="L511" s="86"/>
      <c r="M511" s="36"/>
    </row>
    <row r="512" spans="1:13" ht="20.149999999999999" customHeight="1" x14ac:dyDescent="0.3">
      <c r="A512" s="45"/>
      <c r="B512" s="125"/>
      <c r="C512" s="126"/>
      <c r="D512" s="127"/>
      <c r="E512" s="85"/>
      <c r="F512" s="85"/>
      <c r="G512" s="85"/>
      <c r="H512" s="85"/>
      <c r="I512" s="85"/>
      <c r="J512" s="85"/>
      <c r="K512" s="85"/>
      <c r="L512" s="85"/>
      <c r="M512" s="25"/>
    </row>
    <row r="513" spans="1:13" ht="20.149999999999999" customHeight="1" x14ac:dyDescent="0.3">
      <c r="A513" s="45"/>
      <c r="B513" s="95"/>
      <c r="C513" s="128" t="s">
        <v>22</v>
      </c>
      <c r="D513" s="95"/>
      <c r="E513" s="95"/>
      <c r="F513" s="95"/>
      <c r="G513" s="95"/>
      <c r="H513" s="95"/>
      <c r="I513" s="128" t="s">
        <v>23</v>
      </c>
      <c r="J513" s="124"/>
      <c r="K513" s="85"/>
      <c r="L513" s="85"/>
      <c r="M513" s="25"/>
    </row>
    <row r="514" spans="1:13" ht="19.75" customHeight="1" x14ac:dyDescent="0.3">
      <c r="A514" s="48"/>
      <c r="B514" s="95">
        <v>1</v>
      </c>
      <c r="C514" s="129" t="s">
        <v>24</v>
      </c>
      <c r="D514" s="95"/>
      <c r="E514" s="95"/>
      <c r="F514" s="95"/>
      <c r="G514" s="95"/>
      <c r="H514" s="95"/>
      <c r="I514" s="130" t="s">
        <v>63</v>
      </c>
      <c r="J514" s="124"/>
      <c r="K514" s="85"/>
      <c r="L514" s="86"/>
      <c r="M514" s="36"/>
    </row>
    <row r="515" spans="1:13" ht="20.149999999999999" customHeight="1" x14ac:dyDescent="0.3">
      <c r="A515" s="45"/>
      <c r="B515" s="95"/>
      <c r="C515" s="130"/>
      <c r="D515" s="130"/>
      <c r="E515" s="95"/>
      <c r="F515" s="95"/>
      <c r="G515" s="95"/>
      <c r="H515" s="95"/>
      <c r="I515" s="130" t="s">
        <v>64</v>
      </c>
      <c r="J515" s="124"/>
      <c r="K515" s="85"/>
      <c r="L515" s="86"/>
      <c r="M515" s="36"/>
    </row>
    <row r="516" spans="1:13" ht="20.149999999999999" customHeight="1" x14ac:dyDescent="0.3">
      <c r="A516" s="45"/>
      <c r="B516" s="95"/>
      <c r="C516" s="95"/>
      <c r="D516" s="127"/>
      <c r="E516" s="95"/>
      <c r="F516" s="95"/>
      <c r="G516" s="95"/>
      <c r="H516" s="95"/>
      <c r="I516" s="130" t="s">
        <v>54</v>
      </c>
      <c r="J516" s="131"/>
      <c r="K516" s="85"/>
      <c r="L516" s="85"/>
      <c r="M516" s="25"/>
    </row>
    <row r="517" spans="1:13" ht="20.149999999999999" customHeight="1" x14ac:dyDescent="0.3">
      <c r="A517" s="45"/>
      <c r="B517" s="95"/>
      <c r="C517" s="132"/>
      <c r="D517" s="127"/>
      <c r="E517" s="95"/>
      <c r="F517" s="95"/>
      <c r="G517" s="95"/>
      <c r="H517" s="95"/>
      <c r="I517" s="130" t="s">
        <v>25</v>
      </c>
      <c r="J517" s="133"/>
      <c r="K517" s="85"/>
      <c r="L517" s="85"/>
      <c r="M517" s="25"/>
    </row>
    <row r="518" spans="1:13" ht="20.149999999999999" customHeight="1" x14ac:dyDescent="0.3">
      <c r="A518" s="45"/>
      <c r="B518" s="95"/>
      <c r="C518" s="95"/>
      <c r="D518" s="127"/>
      <c r="E518" s="95"/>
      <c r="F518" s="95"/>
      <c r="G518" s="95"/>
      <c r="H518" s="95"/>
      <c r="I518" s="130" t="s">
        <v>65</v>
      </c>
      <c r="J518" s="133"/>
      <c r="K518" s="85"/>
      <c r="L518" s="86"/>
      <c r="M518" s="36"/>
    </row>
    <row r="519" spans="1:13" ht="20.149999999999999" customHeight="1" x14ac:dyDescent="0.3">
      <c r="A519" s="45"/>
      <c r="B519" s="95"/>
      <c r="C519" s="126"/>
      <c r="D519" s="127"/>
      <c r="E519" s="95"/>
      <c r="F519" s="85"/>
      <c r="G519" s="85"/>
      <c r="H519" s="85"/>
      <c r="I519" s="130" t="s">
        <v>26</v>
      </c>
      <c r="J519" s="133"/>
      <c r="K519" s="85"/>
      <c r="L519" s="86"/>
      <c r="M519" s="36"/>
    </row>
    <row r="520" spans="1:13" ht="20.149999999999999" customHeight="1" x14ac:dyDescent="0.3">
      <c r="A520" s="45"/>
      <c r="B520" s="95"/>
      <c r="C520" s="126"/>
      <c r="D520" s="127"/>
      <c r="E520" s="95"/>
      <c r="F520" s="85"/>
      <c r="G520" s="85"/>
      <c r="H520" s="85"/>
      <c r="I520" s="130" t="s">
        <v>27</v>
      </c>
      <c r="J520" s="133"/>
      <c r="K520" s="85"/>
      <c r="L520" s="85"/>
      <c r="M520" s="25"/>
    </row>
    <row r="521" spans="1:13" ht="20.149999999999999" customHeight="1" x14ac:dyDescent="0.3">
      <c r="A521" s="45"/>
      <c r="B521" s="95"/>
      <c r="C521" s="126"/>
      <c r="D521" s="127"/>
      <c r="E521" s="95"/>
      <c r="F521" s="85"/>
      <c r="G521" s="85"/>
      <c r="H521" s="85"/>
      <c r="J521" s="133"/>
      <c r="K521" s="85"/>
      <c r="L521" s="85"/>
      <c r="M521" s="25"/>
    </row>
    <row r="522" spans="1:13" ht="15.75" customHeight="1" x14ac:dyDescent="0.3">
      <c r="A522" s="45"/>
      <c r="B522" s="125"/>
      <c r="C522" s="126"/>
      <c r="D522" s="127"/>
      <c r="E522" s="85"/>
      <c r="F522" s="85"/>
      <c r="G522" s="85"/>
      <c r="H522" s="85"/>
      <c r="I522" s="85"/>
      <c r="J522" s="85"/>
      <c r="K522" s="85"/>
      <c r="L522" s="86"/>
      <c r="M522" s="36"/>
    </row>
    <row r="523" spans="1:13" ht="15.75" customHeight="1" thickBot="1" x14ac:dyDescent="0.35">
      <c r="A523" s="10"/>
      <c r="B523" s="11"/>
      <c r="C523" s="26"/>
      <c r="D523" s="27"/>
      <c r="E523" s="26"/>
      <c r="F523" s="26"/>
      <c r="G523" s="26"/>
      <c r="H523" s="26"/>
      <c r="I523" s="26"/>
      <c r="J523" s="26"/>
      <c r="K523" s="26"/>
      <c r="L523" s="85"/>
      <c r="M523" s="28"/>
    </row>
  </sheetData>
  <mergeCells count="51">
    <mergeCell ref="B449:B497"/>
    <mergeCell ref="B323:B331"/>
    <mergeCell ref="B336:B342"/>
    <mergeCell ref="B176:B232"/>
    <mergeCell ref="B441:K441"/>
    <mergeCell ref="B132:B147"/>
    <mergeCell ref="B237:B318"/>
    <mergeCell ref="B347:B364"/>
    <mergeCell ref="B406:K406"/>
    <mergeCell ref="B369:B398"/>
    <mergeCell ref="B408:B438"/>
    <mergeCell ref="B401:K401"/>
    <mergeCell ref="B367:K367"/>
    <mergeCell ref="B15:K15"/>
    <mergeCell ref="B39:K39"/>
    <mergeCell ref="B112:K112"/>
    <mergeCell ref="B131:K131"/>
    <mergeCell ref="B150:K150"/>
    <mergeCell ref="B174:K174"/>
    <mergeCell ref="B235:K235"/>
    <mergeCell ref="B321:K321"/>
    <mergeCell ref="B334:K334"/>
    <mergeCell ref="B345:K345"/>
    <mergeCell ref="B50:K50"/>
    <mergeCell ref="B52:B109"/>
    <mergeCell ref="B113:B128"/>
    <mergeCell ref="B41:B47"/>
    <mergeCell ref="B152:B171"/>
    <mergeCell ref="G3:H3"/>
    <mergeCell ref="I3:J3"/>
    <mergeCell ref="I4:J4"/>
    <mergeCell ref="G4:H4"/>
    <mergeCell ref="G7:H7"/>
    <mergeCell ref="G6:H6"/>
    <mergeCell ref="G5:H5"/>
    <mergeCell ref="B11:K11"/>
    <mergeCell ref="B511:K511"/>
    <mergeCell ref="G8:H8"/>
    <mergeCell ref="I5:J5"/>
    <mergeCell ref="I6:J6"/>
    <mergeCell ref="I8:J8"/>
    <mergeCell ref="I7:J7"/>
    <mergeCell ref="A504:I504"/>
    <mergeCell ref="A509:I509"/>
    <mergeCell ref="A505:J505"/>
    <mergeCell ref="A506:J506"/>
    <mergeCell ref="A507:J507"/>
    <mergeCell ref="A508:J508"/>
    <mergeCell ref="B447:K447"/>
    <mergeCell ref="B500:K500"/>
    <mergeCell ref="B17:B36"/>
  </mergeCells>
  <conditionalFormatting sqref="B7">
    <cfRule type="expression" dxfId="1" priority="2">
      <formula>ISBLANK(B7)</formula>
    </cfRule>
  </conditionalFormatting>
  <conditionalFormatting sqref="B9">
    <cfRule type="expression" dxfId="0" priority="1">
      <formula>ISBLANK(B9)</formula>
    </cfRule>
  </conditionalFormatting>
  <pageMargins left="0" right="0" top="1" bottom="0" header="0" footer="0"/>
  <pageSetup paperSize="9" scale="10" orientation="portrait" r:id="rId1"/>
  <rowBreaks count="1" manualBreakCount="1">
    <brk id="319" max="13" man="1"/>
  </rowBreaks>
  <ignoredErrors>
    <ignoredError sqref="A17" 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52AEC2A-6EA9-4FCB-9AE9-61F628857AE3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SUMMARY</vt:lpstr>
      <vt:lpstr>MATERIAL TAKE-OFF</vt:lpstr>
      <vt:lpstr>'MATERIAL TAKE-OFF'!Print_Area</vt:lpstr>
      <vt:lpstr>SUMMARY!Print_Area</vt:lpstr>
      <vt:lpstr>'MATERIAL TAKE-OFF'!Print_Titles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COMET</cp:lastModifiedBy>
  <cp:lastPrinted>2025-12-04T11:18:59Z</cp:lastPrinted>
  <dcterms:created xsi:type="dcterms:W3CDTF">2016-03-30T11:57:46Z</dcterms:created>
  <dcterms:modified xsi:type="dcterms:W3CDTF">2026-02-19T06:29:02Z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{452AEC2A-6EA9-4FCB-9AE9-61F628857AE3}</vt:lpwstr>
  </property>
</Properties>
</file>