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0" yWindow="0" windowWidth="19200" windowHeight="807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TAKE-OFF'!$A$2:$M$52</definedName>
    <definedName name="_xlnm.Print_Area" localSheetId="0">SUMMARY!$A$1:$M$18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A20" i="1" l="1"/>
  <c r="A25" i="1"/>
  <c r="A27" i="1"/>
  <c r="A29" i="1"/>
  <c r="K17" i="1"/>
  <c r="I17" i="1"/>
  <c r="G17" i="1"/>
  <c r="K18" i="1"/>
  <c r="I18" i="1"/>
  <c r="G18" i="1"/>
  <c r="H24" i="1"/>
  <c r="I24" i="1" s="1"/>
  <c r="H23" i="1"/>
  <c r="I23" i="1" s="1"/>
  <c r="H22" i="1"/>
  <c r="I22" i="1" s="1"/>
  <c r="H21" i="1"/>
  <c r="I21" i="1" s="1"/>
  <c r="F24" i="1"/>
  <c r="G24" i="1" s="1"/>
  <c r="F23" i="1"/>
  <c r="G23" i="1" s="1"/>
  <c r="F22" i="1"/>
  <c r="G22" i="1" s="1"/>
  <c r="F21" i="1"/>
  <c r="G21" i="1" s="1"/>
  <c r="K21" i="1"/>
  <c r="K22" i="1"/>
  <c r="K23" i="1"/>
  <c r="K24" i="1"/>
  <c r="K28" i="1"/>
  <c r="I28" i="1"/>
  <c r="G28" i="1"/>
  <c r="K30" i="1"/>
  <c r="I30" i="1"/>
  <c r="G30" i="1"/>
  <c r="L28" i="1" l="1"/>
  <c r="L18" i="1"/>
  <c r="L17" i="1"/>
  <c r="L24" i="1"/>
  <c r="L22" i="1"/>
  <c r="L21" i="1"/>
  <c r="L23" i="1"/>
  <c r="L30" i="1"/>
  <c r="K12" i="1" l="1"/>
  <c r="I12" i="1"/>
  <c r="G12" i="1"/>
  <c r="L12" i="1" l="1"/>
  <c r="L13" i="1" s="1"/>
  <c r="C11" i="3" s="1"/>
  <c r="K31" i="1"/>
  <c r="I31" i="1"/>
  <c r="G31" i="1"/>
  <c r="K26" i="1"/>
  <c r="I26" i="1"/>
  <c r="G26" i="1"/>
  <c r="K19" i="1"/>
  <c r="I19" i="1"/>
  <c r="G19" i="1"/>
  <c r="A16" i="1"/>
  <c r="L19" i="1" l="1"/>
  <c r="L31" i="1"/>
  <c r="L26" i="1"/>
  <c r="L32" i="1" l="1"/>
  <c r="B9" i="1"/>
  <c r="A13" i="1"/>
  <c r="A14" i="1"/>
  <c r="A15" i="1"/>
  <c r="A32" i="1"/>
  <c r="A17" i="1" l="1"/>
  <c r="A18" i="1" l="1"/>
  <c r="A19" i="1" s="1"/>
  <c r="L34" i="1"/>
  <c r="A21" i="1" l="1"/>
  <c r="L35" i="1"/>
  <c r="L36" i="1" s="1"/>
  <c r="A22" i="1" l="1"/>
  <c r="A23" i="1" s="1"/>
  <c r="L37" i="1"/>
  <c r="L38" i="1" s="1"/>
  <c r="A24" i="1" l="1"/>
  <c r="A26" i="1" s="1"/>
  <c r="C12" i="3"/>
  <c r="B5" i="1"/>
  <c r="B3" i="1"/>
  <c r="A28" i="1" l="1"/>
  <c r="A30" i="1" s="1"/>
  <c r="A31" i="1" s="1"/>
  <c r="D12" i="3"/>
  <c r="D11" i="3" l="1"/>
  <c r="D13" i="3" s="1"/>
  <c r="D15" i="3" s="1"/>
  <c r="D16" i="3" l="1"/>
  <c r="D17" i="3"/>
  <c r="D18" i="3" l="1"/>
  <c r="C13" i="3" l="1"/>
  <c r="C15" i="3" s="1"/>
  <c r="C16" i="3" s="1"/>
  <c r="C17" i="3" s="1"/>
  <c r="C18" i="3" s="1"/>
</calcChain>
</file>

<file path=xl/sharedStrings.xml><?xml version="1.0" encoding="utf-8"?>
<sst xmlns="http://schemas.openxmlformats.org/spreadsheetml/2006/main" count="83" uniqueCount="64">
  <si>
    <t>DESCRIPTION</t>
  </si>
  <si>
    <t>QUANTITY</t>
  </si>
  <si>
    <t>UNIT</t>
  </si>
  <si>
    <t>LS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</si>
  <si>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</si>
  <si>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</si>
  <si>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</si>
  <si>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</si>
  <si>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</si>
  <si>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</si>
  <si>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</si>
  <si>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</si>
  <si>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</si>
  <si>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</si>
  <si>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</si>
  <si>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</si>
  <si>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</si>
  <si>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</si>
  <si>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</si>
  <si>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</si>
  <si>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</si>
  <si>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</si>
  <si>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</si>
  <si>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</si>
  <si>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</si>
  <si>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</si>
  <si>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</si>
  <si>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</si>
  <si>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</si>
  <si>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01. OVERHEAD AND PREMLIMINARIES</t>
  </si>
  <si>
    <t>Overhead and Preliminaries</t>
  </si>
  <si>
    <t>M2</t>
  </si>
  <si>
    <t>10. ROOFING AND METAL CLADDING</t>
  </si>
  <si>
    <t>M</t>
  </si>
  <si>
    <t>Roofing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</si>
  <si>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</si>
  <si>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</si>
  <si>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</si>
  <si>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</si>
  <si>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</si>
  <si>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</si>
  <si>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</si>
  <si>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</si>
  <si>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Roofing and Metal Cladding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</si>
  <si>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</si>
  <si>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</si>
  <si>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</si>
  <si>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</si>
  <si>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</si>
  <si>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r>
      <t xml:space="preserve">4.5 MM Fiber Cement Sheeting Soffit 
</t>
    </r>
    <r>
      <rPr>
        <b/>
        <sz val="12"/>
        <rFont val="Arial"/>
        <family val="2"/>
      </rPr>
      <t>(Unvented)</t>
    </r>
  </si>
  <si>
    <t xml:space="preserve">Gutter &amp; Downpipe </t>
  </si>
  <si>
    <r>
      <t xml:space="preserve">Quad Color bond Gutter
</t>
    </r>
    <r>
      <rPr>
        <b/>
        <sz val="12"/>
        <rFont val="Arial"/>
        <family val="2"/>
      </rPr>
      <t>Color/Model/Style: Wallaby</t>
    </r>
  </si>
  <si>
    <r>
      <t xml:space="preserve">Color bond Fascias
</t>
    </r>
    <r>
      <rPr>
        <b/>
        <sz val="12"/>
        <rFont val="Arial"/>
        <family val="2"/>
      </rPr>
      <t>Color/Model/Style: Wallaby</t>
    </r>
  </si>
  <si>
    <t>Painted 90 MM Diameter Poly Vinyl Coated Downpipes</t>
  </si>
  <si>
    <t>Flashing</t>
  </si>
  <si>
    <t>Ridge Flashing</t>
  </si>
  <si>
    <t>Hip Flashing</t>
  </si>
  <si>
    <t>Valley Flashing</t>
  </si>
  <si>
    <t>Plywood Sheathing</t>
  </si>
  <si>
    <t>ROOFING</t>
  </si>
  <si>
    <t>Fascia</t>
  </si>
  <si>
    <t>Color Bond Custom ORB Cladding (Pitch@ 18)_x000D_</t>
  </si>
  <si>
    <t>Color Bond Custom ORB Cladding (Pitch@ 22.5)_x000D_</t>
  </si>
  <si>
    <t>Soffit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</si>
</sst>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1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6" fontId="7" fillId="8" borderId="21" xfId="0" applyNumberFormat="1" applyFont="1" applyFill="1" applyBorder="1"/>
    <xf numFmtId="164" fontId="7" fillId="8" borderId="22" xfId="0" applyNumberFormat="1" applyFont="1" applyFill="1" applyBorder="1"/>
    <xf numFmtId="16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5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6" fontId="9" fillId="10" borderId="19" xfId="2" applyNumberFormat="1" applyFont="1" applyFill="1" applyBorder="1" applyAlignment="1">
      <alignment vertical="center"/>
    </xf>
    <xf numFmtId="166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6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8" fontId="9" fillId="10" borderId="0" xfId="0" applyNumberFormat="1" applyFont="1" applyFill="1" applyAlignment="1">
      <alignment vertical="center"/>
    </xf>
    <xf numFmtId="165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8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8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7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8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8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5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167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5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7" fontId="24" fillId="11" borderId="28" xfId="0" applyNumberFormat="1" applyFont="1" applyFill="1" applyBorder="1" applyAlignment="1">
      <alignment horizontal="center" vertical="center"/>
    </xf>
    <xf numFmtId="167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6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167" fontId="15" fillId="0" borderId="0" xfId="0" applyNumberFormat="1" applyFont="1" applyAlignment="1">
      <alignment horizontal="center" vertical="center"/>
    </xf>
    <xf numFmtId="165" fontId="15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6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Roofing and Metal Cladding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19195</c:v>
                </c:pt>
                <c:pt idx="1">
                  <c:v>14384.032147499998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6370432"/>
        <c:axId val="176371968"/>
        <c:axId val="0"/>
      </c:bar3DChart>
      <c:catAx>
        <c:axId val="176370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371968"/>
        <c:crosses val="autoZero"/>
        <c:auto val="1"/>
        <c:lblAlgn val="ctr"/>
        <c:lblOffset val="100"/>
        <c:noMultiLvlLbl val="0"/>
      </c:catAx>
      <c:valAx>
        <c:axId val="17637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3704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615951</xdr:colOff>
      <xdr:row>0</xdr:row>
      <xdr:rowOff>142876</xdr:rowOff>
    </xdr:from>
    <xdr:to>
      <xdr:col>3</xdr:col>
      <xdr:colOff>1209676</xdr:colOff>
      <xdr:row>6</xdr:row>
      <xdr:rowOff>161926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1C4FACE4-3266-47B0-B5B0-64DF308A3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5651" y="142876"/>
          <a:ext cx="1936750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1503104</xdr:colOff>
      <xdr:row>1</xdr:row>
      <xdr:rowOff>102855</xdr:rowOff>
    </xdr:from>
    <xdr:to>
      <xdr:col>12</xdr:col>
      <xdr:colOff>3504830</xdr:colOff>
      <xdr:row>7</xdr:row>
      <xdr:rowOff>158234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3F8A64F4-7EAC-453D-BF3C-DC6C17BB2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5837" y="102855"/>
          <a:ext cx="2001726" cy="1240466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3366CC"/>
    <pageSetUpPr fitToPage="1"/>
  </sheetPr>
  <dimension ref="A1:E18"/>
  <sheetViews>
    <sheetView view="pageBreakPreview" zoomScaleNormal="100" zoomScaleSheetLayoutView="100" workbookViewId="0">
      <pane ySplit="10" topLeftCell="A11" activePane="bottomLeft" state="frozen"/>
      <selection activeCell="N7" sqref="N7"/>
      <selection pane="bottomLeft" activeCell="C24" sqref="C24"/>
    </sheetView>
  </sheetViews>
  <sheetFormatPr defaultColWidth="9" defaultRowHeight="14.25" x14ac:dyDescent="0.2"/>
  <cols>
    <col min="1" max="1" width="23.625" style="27" customWidth="1"/>
    <col min="2" max="2" width="44.875" style="27" customWidth="1"/>
    <col min="3" max="4" width="17.625" style="31" customWidth="1"/>
    <col min="5" max="5" width="9" style="27"/>
    <col min="6" max="7" width="14.375" style="27" customWidth="1"/>
    <col min="8" max="10" width="9" style="27"/>
    <col min="11" max="12" width="15.625" style="27" customWidth="1"/>
    <col min="13" max="16384" width="9" style="27"/>
  </cols>
  <sheetData>
    <row r="1" spans="1:5" ht="14.1" x14ac:dyDescent="0.3">
      <c r="A1" s="36"/>
      <c r="B1" s="32"/>
      <c r="C1" s="48"/>
      <c r="D1" s="37"/>
    </row>
    <row r="2" spans="1:5" ht="14.1" x14ac:dyDescent="0.3">
      <c r="A2" s="18" t="s">
        <v>20</v>
      </c>
      <c r="B2" s="41"/>
      <c r="C2" s="49"/>
      <c r="D2" s="9"/>
    </row>
    <row r="3" spans="1:5" ht="14.1" x14ac:dyDescent="0.3">
      <c r="A3" s="18"/>
      <c r="B3" s="17"/>
      <c r="C3" s="49"/>
      <c r="D3" s="9"/>
    </row>
    <row r="4" spans="1:5" ht="14.1" x14ac:dyDescent="0.3">
      <c r="A4" s="18" t="s">
        <v>15</v>
      </c>
      <c r="B4" s="41"/>
      <c r="C4" s="49"/>
      <c r="D4" s="9"/>
    </row>
    <row r="5" spans="1:5" ht="14.1" x14ac:dyDescent="0.3">
      <c r="A5" s="18"/>
      <c r="B5" s="17"/>
      <c r="C5" s="49"/>
      <c r="D5" s="9"/>
    </row>
    <row r="6" spans="1:5" ht="14.1" x14ac:dyDescent="0.3">
      <c r="A6" s="18" t="s">
        <v>14</v>
      </c>
      <c r="B6" s="17">
        <v>1</v>
      </c>
      <c r="C6" s="49"/>
      <c r="D6" s="9"/>
    </row>
    <row r="7" spans="1:5" ht="14.1" x14ac:dyDescent="0.3">
      <c r="A7" s="18"/>
      <c r="B7" s="51"/>
      <c r="C7" s="49"/>
      <c r="D7" s="9"/>
    </row>
    <row r="8" spans="1:5" ht="14.1" x14ac:dyDescent="0.3">
      <c r="A8" s="18" t="s">
        <v>27</v>
      </c>
      <c r="B8" s="17">
        <v>1852</v>
      </c>
      <c r="C8" s="49"/>
      <c r="D8" s="9"/>
    </row>
    <row r="9" spans="1:5" ht="14.45" thickBot="1" x14ac:dyDescent="0.35">
      <c r="A9" s="18"/>
      <c r="B9" s="38"/>
      <c r="C9" s="50"/>
      <c r="D9" s="39"/>
    </row>
    <row r="10" spans="1:5" s="28" customFormat="1" ht="28.5" thickBot="1" x14ac:dyDescent="0.35">
      <c r="A10" s="66" t="s">
        <v>6</v>
      </c>
      <c r="B10" s="67" t="s">
        <v>0</v>
      </c>
      <c r="C10" s="67" t="s">
        <v>7</v>
      </c>
      <c r="D10" s="68" t="s">
        <v>28</v>
      </c>
      <c r="E10" s="69"/>
    </row>
    <row r="11" spans="1:5" ht="14.1" x14ac:dyDescent="0.3">
      <c r="A11" s="54">
        <v>1000</v>
      </c>
      <c r="B11" s="55" t="s">
        <v>30</v>
      </c>
      <c r="C11" s="56">
        <f>'MATERIAL TAKE-OFF'!L13</f>
        <v>19195</v>
      </c>
      <c r="D11" s="57">
        <f>C11/$B$8</f>
        <v>10.364470842332613</v>
      </c>
    </row>
    <row r="12" spans="1:5" ht="14.1" x14ac:dyDescent="0.3">
      <c r="A12" s="40">
        <v>10000</v>
      </c>
      <c r="B12" s="35" t="s">
        <v>43</v>
      </c>
      <c r="C12" s="47">
        <f>'MATERIAL TAKE-OFF'!L32</f>
        <v>14384.032147499998</v>
      </c>
      <c r="D12" s="58">
        <f t="shared" ref="D12" si="0">C12/$B$8</f>
        <v>7.7667560191684659</v>
      </c>
    </row>
    <row r="13" spans="1:5" s="29" customFormat="1" ht="14.45" thickBot="1" x14ac:dyDescent="0.35">
      <c r="A13" s="130" t="s">
        <v>38</v>
      </c>
      <c r="B13" s="130"/>
      <c r="C13" s="70">
        <f>SUM(C11:C12)</f>
        <v>33579.032147499995</v>
      </c>
      <c r="D13" s="70">
        <f>SUM(D11:D12)</f>
        <v>18.13122686150108</v>
      </c>
    </row>
    <row r="14" spans="1:5" ht="14.45" thickBot="1" x14ac:dyDescent="0.35">
      <c r="A14" s="131"/>
      <c r="B14" s="131"/>
      <c r="C14" s="131"/>
      <c r="D14" s="131"/>
    </row>
    <row r="15" spans="1:5" s="30" customFormat="1" ht="14.1" x14ac:dyDescent="0.3">
      <c r="A15" s="72" t="s">
        <v>39</v>
      </c>
      <c r="B15" s="73">
        <v>0.15</v>
      </c>
      <c r="C15" s="74">
        <f>$C$13*B15</f>
        <v>5036.8548221249994</v>
      </c>
      <c r="D15" s="129">
        <f>$D$13*B15</f>
        <v>2.7196840292251618</v>
      </c>
    </row>
    <row r="16" spans="1:5" s="30" customFormat="1" ht="14.1" x14ac:dyDescent="0.3">
      <c r="A16" s="126" t="s">
        <v>40</v>
      </c>
      <c r="B16" s="127"/>
      <c r="C16" s="128">
        <f>C15+C13</f>
        <v>38615.886969624997</v>
      </c>
      <c r="D16" s="128">
        <f>$D$13*B16</f>
        <v>0</v>
      </c>
    </row>
    <row r="17" spans="1:4" s="30" customFormat="1" ht="14.45" thickBot="1" x14ac:dyDescent="0.35">
      <c r="A17" s="72" t="s">
        <v>41</v>
      </c>
      <c r="B17" s="73">
        <v>0.1</v>
      </c>
      <c r="C17" s="74">
        <f>C16*B17</f>
        <v>3861.5886969624999</v>
      </c>
      <c r="D17" s="74">
        <f>$D$13*B17</f>
        <v>1.8131226861501082</v>
      </c>
    </row>
    <row r="18" spans="1:4" s="28" customFormat="1" ht="14.45" thickBot="1" x14ac:dyDescent="0.35">
      <c r="A18" s="132" t="s">
        <v>42</v>
      </c>
      <c r="B18" s="133"/>
      <c r="C18" s="71">
        <f>SUM(C16:C17)</f>
        <v>42477.475666587496</v>
      </c>
      <c r="D18" s="71">
        <f>SUM(D13:D17)</f>
        <v>22.664033576876349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pageSetUpPr fitToPage="1"/>
  </sheetPr>
  <dimension ref="A1:M52"/>
  <sheetViews>
    <sheetView showGridLines="0" tabSelected="1" view="pageBreakPreview" topLeftCell="A2" zoomScale="86" zoomScaleNormal="70" zoomScaleSheetLayoutView="86" workbookViewId="0">
      <pane ySplit="9" topLeftCell="A11" activePane="bottomLeft" state="frozen"/>
      <selection activeCell="N7" sqref="N7"/>
      <selection pane="bottomLeft" activeCell="L18" sqref="L18"/>
    </sheetView>
  </sheetViews>
  <sheetFormatPr defaultColWidth="9" defaultRowHeight="14.25" x14ac:dyDescent="0.2"/>
  <cols>
    <col min="1" max="1" width="8.625" style="7" customWidth="1"/>
    <col min="2" max="2" width="11.375" style="7" customWidth="1"/>
    <col min="3" max="3" width="45.625" style="7" customWidth="1"/>
    <col min="4" max="4" width="10.625" style="12" customWidth="1"/>
    <col min="5" max="5" width="8.375" style="7" customWidth="1"/>
    <col min="6" max="8" width="10.625" style="7" customWidth="1"/>
    <col min="9" max="9" width="12.5" style="7" customWidth="1"/>
    <col min="10" max="10" width="12.875" style="7" customWidth="1"/>
    <col min="11" max="11" width="13.625" style="7" customWidth="1"/>
    <col min="12" max="12" width="15.125" style="7" customWidth="1"/>
    <col min="13" max="13" width="48.37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5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11</v>
      </c>
      <c r="B3" s="17">
        <f>SUMMARY!B2</f>
        <v>0</v>
      </c>
      <c r="C3" s="3"/>
      <c r="D3" s="86"/>
      <c r="E3" s="3"/>
      <c r="G3" s="150"/>
      <c r="H3" s="150"/>
      <c r="I3" s="150"/>
      <c r="J3" s="150"/>
      <c r="L3" s="3"/>
      <c r="M3" s="8"/>
    </row>
    <row r="4" spans="1:13" ht="18.600000000000001" customHeight="1" x14ac:dyDescent="0.3">
      <c r="A4" s="16"/>
      <c r="B4" s="17"/>
      <c r="C4" s="3"/>
      <c r="D4" s="86"/>
      <c r="E4" s="3"/>
      <c r="G4" s="135"/>
      <c r="H4" s="135"/>
      <c r="I4" s="137"/>
      <c r="J4" s="135"/>
      <c r="L4" s="3"/>
      <c r="M4" s="8"/>
    </row>
    <row r="5" spans="1:13" ht="15" customHeight="1" x14ac:dyDescent="0.3">
      <c r="A5" s="16" t="s">
        <v>15</v>
      </c>
      <c r="B5" s="17">
        <f>SUMMARY!B4</f>
        <v>0</v>
      </c>
      <c r="C5" s="3"/>
      <c r="D5" s="86"/>
      <c r="E5" s="3"/>
      <c r="G5" s="135"/>
      <c r="H5" s="135"/>
      <c r="I5" s="136"/>
      <c r="J5" s="135"/>
      <c r="L5" s="3"/>
      <c r="M5" s="8"/>
    </row>
    <row r="6" spans="1:13" ht="15" customHeight="1" x14ac:dyDescent="0.3">
      <c r="A6" s="16"/>
      <c r="B6" s="17"/>
      <c r="C6" s="3"/>
      <c r="D6" s="86"/>
      <c r="E6" s="3"/>
      <c r="G6" s="135"/>
      <c r="H6" s="135"/>
      <c r="I6" s="136"/>
      <c r="J6" s="135"/>
      <c r="L6" s="3"/>
      <c r="M6" s="8"/>
    </row>
    <row r="7" spans="1:13" ht="15" customHeight="1" x14ac:dyDescent="0.3">
      <c r="A7" s="16" t="s">
        <v>9</v>
      </c>
      <c r="B7" s="87" t="s">
        <v>59</v>
      </c>
      <c r="C7" s="3"/>
      <c r="D7" s="86"/>
      <c r="E7" s="3"/>
      <c r="G7" s="135"/>
      <c r="H7" s="135"/>
      <c r="I7" s="136"/>
      <c r="J7" s="135"/>
      <c r="L7" s="3"/>
      <c r="M7" s="8"/>
    </row>
    <row r="8" spans="1:13" ht="15" customHeight="1" x14ac:dyDescent="0.3">
      <c r="A8" s="16"/>
      <c r="B8" s="17"/>
      <c r="C8" s="3"/>
      <c r="D8" s="86"/>
      <c r="E8" s="3"/>
      <c r="G8" s="135"/>
      <c r="H8" s="135"/>
      <c r="I8" s="137"/>
      <c r="J8" s="135"/>
      <c r="L8" s="3"/>
      <c r="M8" s="8"/>
    </row>
    <row r="9" spans="1:13" ht="15" customHeight="1" x14ac:dyDescent="0.3">
      <c r="A9" s="97" t="s">
        <v>8</v>
      </c>
      <c r="B9" s="88">
        <f ca="1">TODAY()</f>
        <v>46066</v>
      </c>
      <c r="C9" s="89"/>
      <c r="D9" s="90"/>
      <c r="E9" s="89"/>
      <c r="F9" s="91"/>
      <c r="G9" s="91"/>
      <c r="H9" s="91"/>
      <c r="I9" s="91"/>
      <c r="J9" s="91"/>
      <c r="K9" s="91"/>
      <c r="L9" s="89"/>
      <c r="M9" s="8"/>
    </row>
    <row r="10" spans="1:13" s="3" customFormat="1" ht="61.35" customHeight="1" x14ac:dyDescent="0.3">
      <c r="A10" s="80" t="s">
        <v>4</v>
      </c>
      <c r="B10" s="81" t="s">
        <v>37</v>
      </c>
      <c r="C10" s="82" t="s">
        <v>0</v>
      </c>
      <c r="D10" s="83" t="s">
        <v>1</v>
      </c>
      <c r="E10" s="82" t="s">
        <v>2</v>
      </c>
      <c r="F10" s="84" t="s">
        <v>36</v>
      </c>
      <c r="G10" s="81" t="s">
        <v>16</v>
      </c>
      <c r="H10" s="81" t="s">
        <v>12</v>
      </c>
      <c r="I10" s="81" t="s">
        <v>17</v>
      </c>
      <c r="J10" s="81" t="s">
        <v>13</v>
      </c>
      <c r="K10" s="81" t="s">
        <v>18</v>
      </c>
      <c r="L10" s="92" t="s">
        <v>5</v>
      </c>
      <c r="M10" s="61" t="s">
        <v>45</v>
      </c>
    </row>
    <row r="11" spans="1:13" s="3" customFormat="1" ht="18" customHeight="1" x14ac:dyDescent="0.3">
      <c r="A11" s="60"/>
      <c r="B11" s="148" t="s">
        <v>29</v>
      </c>
      <c r="C11" s="148"/>
      <c r="D11" s="148"/>
      <c r="E11" s="148"/>
      <c r="F11" s="148"/>
      <c r="G11" s="148"/>
      <c r="H11" s="148"/>
      <c r="I11" s="148"/>
      <c r="J11" s="148"/>
      <c r="K11" s="148"/>
      <c r="L11" s="93"/>
      <c r="M11" s="98"/>
    </row>
    <row r="12" spans="1:13" ht="18" customHeight="1" x14ac:dyDescent="0.3">
      <c r="A12" s="99">
        <v>1</v>
      </c>
      <c r="B12" s="19"/>
      <c r="C12" s="20" t="s">
        <v>30</v>
      </c>
      <c r="D12" s="19">
        <v>1</v>
      </c>
      <c r="E12" s="19" t="s">
        <v>3</v>
      </c>
      <c r="F12" s="53">
        <v>7000</v>
      </c>
      <c r="G12" s="53">
        <f>D12*F12</f>
        <v>7000</v>
      </c>
      <c r="H12" s="53">
        <v>12195</v>
      </c>
      <c r="I12" s="53">
        <f>D12*H12</f>
        <v>12195</v>
      </c>
      <c r="J12" s="53">
        <v>0</v>
      </c>
      <c r="K12" s="53">
        <f>D12*J12</f>
        <v>0</v>
      </c>
      <c r="L12" s="94">
        <f>IF(D12="","",(G12+I12+K12))</f>
        <v>19195</v>
      </c>
      <c r="M12" s="100"/>
    </row>
    <row r="13" spans="1:13" s="3" customFormat="1" ht="18" customHeight="1" x14ac:dyDescent="0.3">
      <c r="A13" s="63" t="str">
        <f>IF(E13=0,"",1+MAX(A12:A12))</f>
        <v/>
      </c>
      <c r="B13" s="101"/>
      <c r="C13" s="102"/>
      <c r="D13" s="103"/>
      <c r="E13" s="103"/>
      <c r="F13" s="103"/>
      <c r="G13" s="103"/>
      <c r="H13" s="103"/>
      <c r="I13" s="103"/>
      <c r="J13" s="103"/>
      <c r="K13" s="103" t="s">
        <v>10</v>
      </c>
      <c r="L13" s="76">
        <f>SUM(L11:L12)</f>
        <v>19195</v>
      </c>
      <c r="M13" s="104"/>
    </row>
    <row r="14" spans="1:13" ht="18" customHeight="1" x14ac:dyDescent="0.3">
      <c r="A14" s="44" t="str">
        <f>IF(E14=0,"",1+MAX(A13:A13))</f>
        <v/>
      </c>
      <c r="B14" s="85"/>
      <c r="C14" s="105"/>
      <c r="D14" s="106"/>
      <c r="E14" s="105"/>
      <c r="F14" s="107"/>
      <c r="G14" s="77"/>
      <c r="H14" s="77"/>
      <c r="I14" s="77"/>
      <c r="J14" s="77"/>
      <c r="K14" s="77"/>
      <c r="L14" s="77"/>
      <c r="M14" s="108"/>
    </row>
    <row r="15" spans="1:13" s="3" customFormat="1" ht="18" customHeight="1" x14ac:dyDescent="0.3">
      <c r="A15" s="109" t="str">
        <f>IF(E15=0,"",1+MAX(#REF!))</f>
        <v/>
      </c>
      <c r="B15" s="149" t="s">
        <v>32</v>
      </c>
      <c r="C15" s="149"/>
      <c r="D15" s="149"/>
      <c r="E15" s="149"/>
      <c r="F15" s="149"/>
      <c r="G15" s="149"/>
      <c r="H15" s="149"/>
      <c r="I15" s="149"/>
      <c r="J15" s="149"/>
      <c r="K15" s="149"/>
      <c r="L15" s="95"/>
      <c r="M15" s="98"/>
    </row>
    <row r="16" spans="1:13" s="3" customFormat="1" ht="14.1" x14ac:dyDescent="0.3">
      <c r="A16" s="110" t="str">
        <f>IF(E16=0,"",1+MAX(A11:A15))</f>
        <v/>
      </c>
      <c r="B16" s="22"/>
      <c r="C16" s="46" t="s">
        <v>34</v>
      </c>
      <c r="D16" s="21"/>
      <c r="E16" s="21"/>
      <c r="F16" s="52"/>
      <c r="G16" s="53"/>
      <c r="H16" s="53"/>
      <c r="I16" s="53"/>
      <c r="J16" s="53"/>
      <c r="K16" s="53"/>
      <c r="L16" s="94"/>
      <c r="M16" s="100"/>
    </row>
    <row r="17" spans="1:13" s="3" customFormat="1" ht="14.1" x14ac:dyDescent="0.3">
      <c r="A17" s="110">
        <f>IF(E17=0,"",1+MAX(A12:A16))</f>
        <v>2</v>
      </c>
      <c r="B17" s="22"/>
      <c r="C17" s="34" t="s">
        <v>61</v>
      </c>
      <c r="D17" s="21">
        <v>37.200000000000003</v>
      </c>
      <c r="E17" s="21" t="s">
        <v>31</v>
      </c>
      <c r="F17" s="53">
        <v>1.595</v>
      </c>
      <c r="G17" s="53">
        <f t="shared" ref="G17" si="0">D17*F17</f>
        <v>59.334000000000003</v>
      </c>
      <c r="H17" s="53">
        <v>24.9</v>
      </c>
      <c r="I17" s="53">
        <f t="shared" ref="I17" si="1">D17*H17</f>
        <v>926.28</v>
      </c>
      <c r="J17" s="53">
        <v>0</v>
      </c>
      <c r="K17" s="53">
        <f t="shared" ref="K17" si="2">D17*J17</f>
        <v>0</v>
      </c>
      <c r="L17" s="94">
        <f t="shared" ref="L17" si="3">IF(D17="","",(G17+I17+K17))</f>
        <v>985.61400000000003</v>
      </c>
      <c r="M17" s="100"/>
    </row>
    <row r="18" spans="1:13" s="3" customFormat="1" ht="14.1" x14ac:dyDescent="0.3">
      <c r="A18" s="110">
        <f t="shared" ref="A18:A31" si="4">IF(E18=0,"",1+MAX(A13:A17))</f>
        <v>3</v>
      </c>
      <c r="B18" s="22"/>
      <c r="C18" s="34" t="s">
        <v>62</v>
      </c>
      <c r="D18" s="21">
        <v>134.36000000000001</v>
      </c>
      <c r="E18" s="21" t="s">
        <v>31</v>
      </c>
      <c r="F18" s="53">
        <v>1.595</v>
      </c>
      <c r="G18" s="53">
        <f t="shared" ref="G18" si="5">D18*F18</f>
        <v>214.30420000000001</v>
      </c>
      <c r="H18" s="53">
        <v>24.9</v>
      </c>
      <c r="I18" s="53">
        <f t="shared" ref="I18" si="6">D18*H18</f>
        <v>3345.5640000000003</v>
      </c>
      <c r="J18" s="53">
        <v>0</v>
      </c>
      <c r="K18" s="53">
        <f t="shared" ref="K18" si="7">D18*J18</f>
        <v>0</v>
      </c>
      <c r="L18" s="94">
        <f t="shared" ref="L18" si="8">IF(D18="","",(G18+I18+K18))</f>
        <v>3559.8682000000003</v>
      </c>
      <c r="M18" s="100"/>
    </row>
    <row r="19" spans="1:13" s="3" customFormat="1" ht="14.1" x14ac:dyDescent="0.3">
      <c r="A19" s="110">
        <f t="shared" si="4"/>
        <v>4</v>
      </c>
      <c r="B19" s="22"/>
      <c r="C19" s="34" t="s">
        <v>58</v>
      </c>
      <c r="D19" s="21">
        <v>171.66</v>
      </c>
      <c r="E19" s="21" t="s">
        <v>31</v>
      </c>
      <c r="F19" s="53">
        <v>9.9</v>
      </c>
      <c r="G19" s="53">
        <f t="shared" ref="G19:G31" si="9">D19*F19</f>
        <v>1699.434</v>
      </c>
      <c r="H19" s="53">
        <v>14.1</v>
      </c>
      <c r="I19" s="53">
        <f t="shared" ref="I19:I31" si="10">D19*H19</f>
        <v>2420.4059999999999</v>
      </c>
      <c r="J19" s="53">
        <v>0</v>
      </c>
      <c r="K19" s="53">
        <f t="shared" ref="K19:K31" si="11">D19*J19</f>
        <v>0</v>
      </c>
      <c r="L19" s="94">
        <f t="shared" ref="L19:L31" si="12">IF(D19="","",(G19+I19+K19))</f>
        <v>4119.84</v>
      </c>
      <c r="M19" s="100"/>
    </row>
    <row r="20" spans="1:13" s="3" customFormat="1" ht="14.1" x14ac:dyDescent="0.3">
      <c r="A20" s="110" t="str">
        <f t="shared" si="4"/>
        <v/>
      </c>
      <c r="B20" s="22"/>
      <c r="C20" s="46" t="s">
        <v>54</v>
      </c>
      <c r="D20" s="21"/>
      <c r="E20" s="21"/>
      <c r="F20" s="53"/>
      <c r="G20" s="53"/>
      <c r="H20" s="53"/>
      <c r="I20" s="53"/>
      <c r="J20" s="53"/>
      <c r="K20" s="53"/>
      <c r="L20" s="94"/>
      <c r="M20" s="100"/>
    </row>
    <row r="21" spans="1:13" s="3" customFormat="1" ht="14.1" x14ac:dyDescent="0.3">
      <c r="A21" s="110">
        <f t="shared" si="4"/>
        <v>5</v>
      </c>
      <c r="B21" s="22"/>
      <c r="C21" s="34" t="s">
        <v>55</v>
      </c>
      <c r="D21" s="21">
        <v>19.920000000000002</v>
      </c>
      <c r="E21" s="21" t="s">
        <v>33</v>
      </c>
      <c r="F21" s="53">
        <f t="shared" ref="F21:F24" si="13">(0.025*3)*55</f>
        <v>4.1250000000000009</v>
      </c>
      <c r="G21" s="53">
        <f t="shared" ref="G21" si="14">D21*F21</f>
        <v>82.17000000000003</v>
      </c>
      <c r="H21" s="53">
        <f>2.25*3</f>
        <v>6.75</v>
      </c>
      <c r="I21" s="53">
        <f t="shared" ref="I21" si="15">D21*H21</f>
        <v>134.46</v>
      </c>
      <c r="J21" s="53">
        <v>0</v>
      </c>
      <c r="K21" s="53">
        <f t="shared" ref="K21" si="16">D21*J21</f>
        <v>0</v>
      </c>
      <c r="L21" s="94">
        <f t="shared" ref="L21" si="17">IF(D21="","",(G21+I21+K21))</f>
        <v>216.63000000000005</v>
      </c>
      <c r="M21" s="100"/>
    </row>
    <row r="22" spans="1:13" s="3" customFormat="1" ht="14.1" x14ac:dyDescent="0.3">
      <c r="A22" s="110">
        <f t="shared" si="4"/>
        <v>6</v>
      </c>
      <c r="B22" s="22"/>
      <c r="C22" s="34" t="s">
        <v>56</v>
      </c>
      <c r="D22" s="21">
        <v>27.28</v>
      </c>
      <c r="E22" s="21" t="s">
        <v>33</v>
      </c>
      <c r="F22" s="53">
        <f t="shared" si="13"/>
        <v>4.1250000000000009</v>
      </c>
      <c r="G22" s="53">
        <f t="shared" ref="G22" si="18">D22*F22</f>
        <v>112.53000000000003</v>
      </c>
      <c r="H22" s="53">
        <f>2.25*3</f>
        <v>6.75</v>
      </c>
      <c r="I22" s="53">
        <f t="shared" ref="I22" si="19">D22*H22</f>
        <v>184.14000000000001</v>
      </c>
      <c r="J22" s="53">
        <v>0</v>
      </c>
      <c r="K22" s="53">
        <f t="shared" ref="K22" si="20">D22*J22</f>
        <v>0</v>
      </c>
      <c r="L22" s="94">
        <f t="shared" ref="L22" si="21">IF(D22="","",(G22+I22+K22))</f>
        <v>296.67000000000007</v>
      </c>
      <c r="M22" s="100"/>
    </row>
    <row r="23" spans="1:13" s="3" customFormat="1" ht="14.1" x14ac:dyDescent="0.3">
      <c r="A23" s="110">
        <f t="shared" si="4"/>
        <v>7</v>
      </c>
      <c r="B23" s="22"/>
      <c r="C23" s="34" t="s">
        <v>57</v>
      </c>
      <c r="D23" s="21">
        <v>22.37</v>
      </c>
      <c r="E23" s="21" t="s">
        <v>33</v>
      </c>
      <c r="F23" s="53">
        <f t="shared" si="13"/>
        <v>4.1250000000000009</v>
      </c>
      <c r="G23" s="53">
        <f t="shared" ref="G23" si="22">D23*F23</f>
        <v>92.276250000000019</v>
      </c>
      <c r="H23" s="53">
        <f>2.25*3</f>
        <v>6.75</v>
      </c>
      <c r="I23" s="53">
        <f t="shared" ref="I23" si="23">D23*H23</f>
        <v>150.9975</v>
      </c>
      <c r="J23" s="53">
        <v>0</v>
      </c>
      <c r="K23" s="53">
        <f t="shared" ref="K23" si="24">D23*J23</f>
        <v>0</v>
      </c>
      <c r="L23" s="94">
        <f t="shared" ref="L23" si="25">IF(D23="","",(G23+I23+K23))</f>
        <v>243.27375000000001</v>
      </c>
      <c r="M23" s="100"/>
    </row>
    <row r="24" spans="1:13" s="3" customFormat="1" ht="14.1" x14ac:dyDescent="0.3">
      <c r="A24" s="110">
        <f t="shared" si="4"/>
        <v>8</v>
      </c>
      <c r="B24" s="22"/>
      <c r="C24" s="34" t="s">
        <v>54</v>
      </c>
      <c r="D24" s="21">
        <v>69.38</v>
      </c>
      <c r="E24" s="21" t="s">
        <v>33</v>
      </c>
      <c r="F24" s="53">
        <f t="shared" si="13"/>
        <v>4.1250000000000009</v>
      </c>
      <c r="G24" s="53">
        <f t="shared" ref="G24" si="26">D24*F24</f>
        <v>286.19250000000005</v>
      </c>
      <c r="H24" s="53">
        <f>2.25*3</f>
        <v>6.75</v>
      </c>
      <c r="I24" s="53">
        <f t="shared" ref="I24" si="27">D24*H24</f>
        <v>468.31499999999994</v>
      </c>
      <c r="J24" s="53">
        <v>0</v>
      </c>
      <c r="K24" s="53">
        <f t="shared" ref="K24" si="28">D24*J24</f>
        <v>0</v>
      </c>
      <c r="L24" s="94">
        <f t="shared" ref="L24" si="29">IF(D24="","",(G24+I24+K24))</f>
        <v>754.50749999999994</v>
      </c>
      <c r="M24" s="100"/>
    </row>
    <row r="25" spans="1:13" s="3" customFormat="1" ht="14.1" x14ac:dyDescent="0.3">
      <c r="A25" s="110" t="str">
        <f t="shared" si="4"/>
        <v/>
      </c>
      <c r="B25" s="22"/>
      <c r="C25" s="46" t="s">
        <v>63</v>
      </c>
      <c r="D25" s="21"/>
      <c r="E25" s="21"/>
      <c r="F25" s="53"/>
      <c r="G25" s="53"/>
      <c r="H25" s="53"/>
      <c r="I25" s="53"/>
      <c r="J25" s="53"/>
      <c r="K25" s="53"/>
      <c r="L25" s="94"/>
      <c r="M25" s="100"/>
    </row>
    <row r="26" spans="1:13" s="3" customFormat="1" ht="29.45" x14ac:dyDescent="0.3">
      <c r="A26" s="110">
        <f t="shared" si="4"/>
        <v>9</v>
      </c>
      <c r="B26" s="22"/>
      <c r="C26" s="34" t="s">
        <v>49</v>
      </c>
      <c r="D26" s="21">
        <v>29.59</v>
      </c>
      <c r="E26" s="21" t="s">
        <v>31</v>
      </c>
      <c r="F26" s="53">
        <v>5.4172500000000001</v>
      </c>
      <c r="G26" s="53">
        <f t="shared" si="9"/>
        <v>160.29642749999999</v>
      </c>
      <c r="H26" s="53">
        <v>11.65</v>
      </c>
      <c r="I26" s="53">
        <f t="shared" si="10"/>
        <v>344.7235</v>
      </c>
      <c r="J26" s="53">
        <v>0</v>
      </c>
      <c r="K26" s="53">
        <f t="shared" si="11"/>
        <v>0</v>
      </c>
      <c r="L26" s="94">
        <f t="shared" si="12"/>
        <v>505.01992749999999</v>
      </c>
      <c r="M26" s="100"/>
    </row>
    <row r="27" spans="1:13" s="3" customFormat="1" ht="14.1" x14ac:dyDescent="0.3">
      <c r="A27" s="110" t="str">
        <f t="shared" si="4"/>
        <v/>
      </c>
      <c r="B27" s="22"/>
      <c r="C27" s="46" t="s">
        <v>60</v>
      </c>
      <c r="D27" s="21"/>
      <c r="E27" s="21"/>
      <c r="F27" s="53"/>
      <c r="G27" s="53"/>
      <c r="H27" s="53"/>
      <c r="I27" s="53"/>
      <c r="J27" s="53"/>
      <c r="K27" s="53"/>
      <c r="L27" s="94"/>
      <c r="M27" s="100"/>
    </row>
    <row r="28" spans="1:13" s="3" customFormat="1" ht="29.45" x14ac:dyDescent="0.3">
      <c r="A28" s="110">
        <f t="shared" si="4"/>
        <v>10</v>
      </c>
      <c r="B28" s="22"/>
      <c r="C28" s="34" t="s">
        <v>52</v>
      </c>
      <c r="D28" s="21">
        <v>65.77</v>
      </c>
      <c r="E28" s="21" t="s">
        <v>33</v>
      </c>
      <c r="F28" s="53">
        <v>7.6725000000000003</v>
      </c>
      <c r="G28" s="53">
        <f t="shared" ref="G28" si="30">D28*F28</f>
        <v>504.62032499999998</v>
      </c>
      <c r="H28" s="53">
        <v>16.5</v>
      </c>
      <c r="I28" s="53">
        <f t="shared" ref="I28" si="31">D28*H28</f>
        <v>1085.2049999999999</v>
      </c>
      <c r="J28" s="53">
        <v>0</v>
      </c>
      <c r="K28" s="53">
        <f t="shared" ref="K28" si="32">D28*J28</f>
        <v>0</v>
      </c>
      <c r="L28" s="94">
        <f t="shared" ref="L28" si="33">IF(D28="","",(G28+I28+K28))</f>
        <v>1589.8253249999998</v>
      </c>
      <c r="M28" s="100"/>
    </row>
    <row r="29" spans="1:13" s="3" customFormat="1" ht="14.1" x14ac:dyDescent="0.3">
      <c r="A29" s="110" t="str">
        <f t="shared" si="4"/>
        <v/>
      </c>
      <c r="B29" s="22"/>
      <c r="C29" s="46" t="s">
        <v>50</v>
      </c>
      <c r="D29" s="21"/>
      <c r="E29" s="21"/>
      <c r="F29" s="53"/>
      <c r="G29" s="53"/>
      <c r="H29" s="53"/>
      <c r="I29" s="53"/>
      <c r="J29" s="53"/>
      <c r="K29" s="53"/>
      <c r="L29" s="94"/>
      <c r="M29" s="100"/>
    </row>
    <row r="30" spans="1:13" s="3" customFormat="1" ht="29.45" x14ac:dyDescent="0.3">
      <c r="A30" s="110">
        <f t="shared" si="4"/>
        <v>11</v>
      </c>
      <c r="B30" s="22"/>
      <c r="C30" s="34" t="s">
        <v>51</v>
      </c>
      <c r="D30" s="21">
        <v>65.77</v>
      </c>
      <c r="E30" s="21" t="s">
        <v>33</v>
      </c>
      <c r="F30" s="53">
        <v>8.9047499999999999</v>
      </c>
      <c r="G30" s="53">
        <f t="shared" ref="G30" si="34">D30*F30</f>
        <v>585.66540750000001</v>
      </c>
      <c r="H30" s="53">
        <v>19.149999999999999</v>
      </c>
      <c r="I30" s="53">
        <f t="shared" ref="I30" si="35">D30*H30</f>
        <v>1259.4954999999998</v>
      </c>
      <c r="J30" s="53">
        <v>0</v>
      </c>
      <c r="K30" s="53">
        <f t="shared" ref="K30" si="36">D30*J30</f>
        <v>0</v>
      </c>
      <c r="L30" s="94">
        <f t="shared" ref="L30" si="37">IF(D30="","",(G30+I30+K30))</f>
        <v>1845.1609074999997</v>
      </c>
      <c r="M30" s="100"/>
    </row>
    <row r="31" spans="1:13" s="3" customFormat="1" ht="27.95" x14ac:dyDescent="0.3">
      <c r="A31" s="110">
        <f t="shared" si="4"/>
        <v>12</v>
      </c>
      <c r="B31" s="22"/>
      <c r="C31" s="34" t="s">
        <v>53</v>
      </c>
      <c r="D31" s="21">
        <v>10.35</v>
      </c>
      <c r="E31" s="21" t="s">
        <v>33</v>
      </c>
      <c r="F31" s="53">
        <v>8.2072500000000002</v>
      </c>
      <c r="G31" s="53">
        <f t="shared" si="9"/>
        <v>84.945037499999998</v>
      </c>
      <c r="H31" s="53">
        <v>17.649999999999999</v>
      </c>
      <c r="I31" s="53">
        <f t="shared" si="10"/>
        <v>182.67749999999998</v>
      </c>
      <c r="J31" s="53">
        <v>0</v>
      </c>
      <c r="K31" s="53">
        <f t="shared" si="11"/>
        <v>0</v>
      </c>
      <c r="L31" s="94">
        <f t="shared" si="12"/>
        <v>267.62253749999996</v>
      </c>
      <c r="M31" s="100"/>
    </row>
    <row r="32" spans="1:13" s="3" customFormat="1" ht="18" customHeight="1" x14ac:dyDescent="0.3">
      <c r="A32" s="63" t="str">
        <f>IF(E32=0,"",1+MAX(A16:A31))</f>
        <v/>
      </c>
      <c r="B32" s="101"/>
      <c r="C32" s="102"/>
      <c r="D32" s="103"/>
      <c r="E32" s="103"/>
      <c r="F32" s="103"/>
      <c r="G32" s="103"/>
      <c r="H32" s="103"/>
      <c r="I32" s="103"/>
      <c r="J32" s="103"/>
      <c r="K32" s="103" t="s">
        <v>10</v>
      </c>
      <c r="L32" s="76">
        <f>SUM(L15:L31)</f>
        <v>14384.032147499998</v>
      </c>
      <c r="M32" s="104"/>
    </row>
    <row r="33" spans="1:13" ht="18" customHeight="1" x14ac:dyDescent="0.3">
      <c r="A33" s="138"/>
      <c r="B33" s="139"/>
      <c r="C33" s="139"/>
      <c r="D33" s="139"/>
      <c r="E33" s="139"/>
      <c r="F33" s="139"/>
      <c r="G33" s="139"/>
      <c r="H33" s="139"/>
      <c r="I33" s="139"/>
      <c r="J33" s="85"/>
      <c r="K33" s="85"/>
      <c r="L33" s="77"/>
      <c r="M33" s="108"/>
    </row>
    <row r="34" spans="1:13" s="59" customFormat="1" ht="20.100000000000001" customHeight="1" x14ac:dyDescent="0.3">
      <c r="A34" s="142" t="s">
        <v>38</v>
      </c>
      <c r="B34" s="143"/>
      <c r="C34" s="143"/>
      <c r="D34" s="143"/>
      <c r="E34" s="143"/>
      <c r="F34" s="143"/>
      <c r="G34" s="143"/>
      <c r="H34" s="143"/>
      <c r="I34" s="143"/>
      <c r="J34" s="144"/>
      <c r="K34" s="62"/>
      <c r="L34" s="96">
        <f>SUM(L11:L33)/2</f>
        <v>33579.032147499995</v>
      </c>
      <c r="M34" s="111"/>
    </row>
    <row r="35" spans="1:13" s="59" customFormat="1" ht="20.100000000000001" customHeight="1" x14ac:dyDescent="0.3">
      <c r="A35" s="142" t="s">
        <v>39</v>
      </c>
      <c r="B35" s="143"/>
      <c r="C35" s="143"/>
      <c r="D35" s="143"/>
      <c r="E35" s="143"/>
      <c r="F35" s="143"/>
      <c r="G35" s="143"/>
      <c r="H35" s="143"/>
      <c r="I35" s="143"/>
      <c r="J35" s="144"/>
      <c r="K35" s="62">
        <v>0.15</v>
      </c>
      <c r="L35" s="96">
        <f>$L$34*K35</f>
        <v>5036.8548221249994</v>
      </c>
      <c r="M35" s="111"/>
    </row>
    <row r="36" spans="1:13" s="59" customFormat="1" ht="20.100000000000001" customHeight="1" x14ac:dyDescent="0.3">
      <c r="A36" s="145" t="s">
        <v>40</v>
      </c>
      <c r="B36" s="146"/>
      <c r="C36" s="146"/>
      <c r="D36" s="146"/>
      <c r="E36" s="146"/>
      <c r="F36" s="146"/>
      <c r="G36" s="146"/>
      <c r="H36" s="146"/>
      <c r="I36" s="146"/>
      <c r="J36" s="147"/>
      <c r="K36" s="123"/>
      <c r="L36" s="124">
        <f>L34+L35</f>
        <v>38615.886969624997</v>
      </c>
      <c r="M36" s="125"/>
    </row>
    <row r="37" spans="1:13" s="59" customFormat="1" ht="20.100000000000001" customHeight="1" x14ac:dyDescent="0.2">
      <c r="A37" s="142" t="s">
        <v>41</v>
      </c>
      <c r="B37" s="143"/>
      <c r="C37" s="143"/>
      <c r="D37" s="143"/>
      <c r="E37" s="143"/>
      <c r="F37" s="143"/>
      <c r="G37" s="143"/>
      <c r="H37" s="143"/>
      <c r="I37" s="143"/>
      <c r="J37" s="144"/>
      <c r="K37" s="62">
        <v>0.1</v>
      </c>
      <c r="L37" s="96">
        <f>L36*K37</f>
        <v>3861.5886969624999</v>
      </c>
      <c r="M37" s="111"/>
    </row>
    <row r="38" spans="1:13" s="3" customFormat="1" ht="20.100000000000001" customHeight="1" x14ac:dyDescent="0.2">
      <c r="A38" s="140" t="s">
        <v>42</v>
      </c>
      <c r="B38" s="141"/>
      <c r="C38" s="141"/>
      <c r="D38" s="141"/>
      <c r="E38" s="141"/>
      <c r="F38" s="141"/>
      <c r="G38" s="141"/>
      <c r="H38" s="141"/>
      <c r="I38" s="141"/>
      <c r="J38" s="64"/>
      <c r="K38" s="64"/>
      <c r="L38" s="121">
        <f>L36+L37</f>
        <v>42477.475666587496</v>
      </c>
      <c r="M38" s="65"/>
    </row>
    <row r="39" spans="1:13" ht="20.100000000000001" customHeight="1" x14ac:dyDescent="0.2">
      <c r="A39" s="43" t="s">
        <v>19</v>
      </c>
      <c r="B39" s="107"/>
      <c r="C39" s="78"/>
      <c r="D39" s="112"/>
      <c r="E39" s="78"/>
      <c r="F39" s="78"/>
      <c r="G39" s="78"/>
      <c r="H39" s="78"/>
      <c r="I39" s="78"/>
      <c r="J39" s="78"/>
      <c r="K39" s="78"/>
      <c r="L39" s="122"/>
      <c r="M39" s="23"/>
    </row>
    <row r="40" spans="1:13" ht="30" customHeight="1" x14ac:dyDescent="0.2">
      <c r="A40" s="42"/>
      <c r="B40" s="134" t="s">
        <v>35</v>
      </c>
      <c r="C40" s="134"/>
      <c r="D40" s="134"/>
      <c r="E40" s="134"/>
      <c r="F40" s="134"/>
      <c r="G40" s="134"/>
      <c r="H40" s="134"/>
      <c r="I40" s="134"/>
      <c r="J40" s="134"/>
      <c r="K40" s="134"/>
      <c r="L40" s="79"/>
      <c r="M40" s="33"/>
    </row>
    <row r="41" spans="1:13" ht="20.100000000000001" customHeight="1" x14ac:dyDescent="0.2">
      <c r="A41" s="42"/>
      <c r="B41" s="113"/>
      <c r="C41" s="114"/>
      <c r="D41" s="115"/>
      <c r="E41" s="78"/>
      <c r="F41" s="78"/>
      <c r="G41" s="78"/>
      <c r="H41" s="78"/>
      <c r="I41" s="78"/>
      <c r="J41" s="78"/>
      <c r="K41" s="78"/>
      <c r="L41" s="78"/>
      <c r="M41" s="23"/>
    </row>
    <row r="42" spans="1:13" ht="20.100000000000001" customHeight="1" x14ac:dyDescent="0.2">
      <c r="A42" s="42"/>
      <c r="C42" s="116" t="s">
        <v>21</v>
      </c>
      <c r="D42" s="7"/>
      <c r="I42" s="116" t="s">
        <v>22</v>
      </c>
      <c r="J42" s="112"/>
      <c r="K42" s="78"/>
      <c r="L42" s="78"/>
      <c r="M42" s="23"/>
    </row>
    <row r="43" spans="1:13" ht="19.7" customHeight="1" x14ac:dyDescent="0.2">
      <c r="A43" s="45"/>
      <c r="B43" s="7">
        <v>1</v>
      </c>
      <c r="C43" s="117" t="s">
        <v>23</v>
      </c>
      <c r="D43" s="7"/>
      <c r="I43" s="118" t="s">
        <v>46</v>
      </c>
      <c r="J43" s="112"/>
      <c r="K43" s="78"/>
      <c r="L43" s="79"/>
      <c r="M43" s="33"/>
    </row>
    <row r="44" spans="1:13" ht="20.100000000000001" customHeight="1" x14ac:dyDescent="0.2">
      <c r="A44" s="42"/>
      <c r="C44" s="118"/>
      <c r="D44" s="118"/>
      <c r="I44" s="118" t="s">
        <v>47</v>
      </c>
      <c r="J44" s="112"/>
      <c r="K44" s="78"/>
      <c r="L44" s="79"/>
      <c r="M44" s="33"/>
    </row>
    <row r="45" spans="1:13" ht="20.100000000000001" customHeight="1" x14ac:dyDescent="0.2">
      <c r="A45" s="42"/>
      <c r="D45" s="115"/>
      <c r="I45" s="118" t="s">
        <v>44</v>
      </c>
      <c r="J45" s="119"/>
      <c r="K45" s="78"/>
      <c r="L45" s="78"/>
      <c r="M45" s="23"/>
    </row>
    <row r="46" spans="1:13" ht="20.100000000000001" customHeight="1" x14ac:dyDescent="0.2">
      <c r="A46" s="42"/>
      <c r="C46" s="120"/>
      <c r="D46" s="115"/>
      <c r="I46" s="118" t="s">
        <v>24</v>
      </c>
      <c r="J46" s="12"/>
      <c r="K46" s="78"/>
      <c r="L46" s="78"/>
      <c r="M46" s="23"/>
    </row>
    <row r="47" spans="1:13" ht="20.100000000000001" customHeight="1" x14ac:dyDescent="0.2">
      <c r="A47" s="42"/>
      <c r="D47" s="115"/>
      <c r="I47" s="118" t="s">
        <v>48</v>
      </c>
      <c r="J47" s="12"/>
      <c r="K47" s="78"/>
      <c r="L47" s="79"/>
      <c r="M47" s="33"/>
    </row>
    <row r="48" spans="1:13" ht="20.100000000000001" customHeight="1" x14ac:dyDescent="0.2">
      <c r="A48" s="42"/>
      <c r="C48" s="114"/>
      <c r="D48" s="115"/>
      <c r="F48" s="78"/>
      <c r="G48" s="78"/>
      <c r="H48" s="78"/>
      <c r="I48" s="118" t="s">
        <v>25</v>
      </c>
      <c r="J48" s="12"/>
      <c r="K48" s="78"/>
      <c r="L48" s="79"/>
      <c r="M48" s="33"/>
    </row>
    <row r="49" spans="1:13" ht="20.100000000000001" customHeight="1" x14ac:dyDescent="0.2">
      <c r="A49" s="42"/>
      <c r="C49" s="114"/>
      <c r="D49" s="115"/>
      <c r="F49" s="78"/>
      <c r="G49" s="78"/>
      <c r="H49" s="78"/>
      <c r="I49" s="118" t="s">
        <v>26</v>
      </c>
      <c r="J49" s="12"/>
      <c r="K49" s="78"/>
      <c r="L49" s="78"/>
      <c r="M49" s="23"/>
    </row>
    <row r="50" spans="1:13" ht="20.100000000000001" customHeight="1" x14ac:dyDescent="0.2">
      <c r="A50" s="42"/>
      <c r="C50" s="114"/>
      <c r="D50" s="115"/>
      <c r="F50" s="78"/>
      <c r="G50" s="78"/>
      <c r="H50" s="78"/>
      <c r="J50" s="12"/>
      <c r="K50" s="78"/>
      <c r="L50" s="78"/>
      <c r="M50" s="23"/>
    </row>
    <row r="51" spans="1:13" ht="15.75" customHeight="1" x14ac:dyDescent="0.2">
      <c r="A51" s="42"/>
      <c r="B51" s="113"/>
      <c r="C51" s="114"/>
      <c r="D51" s="115"/>
      <c r="E51" s="78"/>
      <c r="F51" s="78"/>
      <c r="G51" s="78"/>
      <c r="H51" s="78"/>
      <c r="I51" s="78"/>
      <c r="J51" s="78"/>
      <c r="K51" s="78"/>
      <c r="L51" s="79"/>
      <c r="M51" s="33"/>
    </row>
    <row r="52" spans="1:13" ht="15.75" customHeight="1" thickBot="1" x14ac:dyDescent="0.25">
      <c r="A52" s="10"/>
      <c r="B52" s="11"/>
      <c r="C52" s="24"/>
      <c r="D52" s="25"/>
      <c r="E52" s="24"/>
      <c r="F52" s="24"/>
      <c r="G52" s="24"/>
      <c r="H52" s="24"/>
      <c r="I52" s="24"/>
      <c r="J52" s="24"/>
      <c r="K52" s="24"/>
      <c r="L52" s="78"/>
      <c r="M52" s="26"/>
    </row>
  </sheetData>
  <mergeCells count="21">
    <mergeCell ref="G3:H3"/>
    <mergeCell ref="I3:J3"/>
    <mergeCell ref="I4:J4"/>
    <mergeCell ref="G4:H4"/>
    <mergeCell ref="G7:H7"/>
    <mergeCell ref="G6:H6"/>
    <mergeCell ref="G5:H5"/>
    <mergeCell ref="B40:K40"/>
    <mergeCell ref="G8:H8"/>
    <mergeCell ref="I5:J5"/>
    <mergeCell ref="I6:J6"/>
    <mergeCell ref="I8:J8"/>
    <mergeCell ref="I7:J7"/>
    <mergeCell ref="A33:I33"/>
    <mergeCell ref="A38:I38"/>
    <mergeCell ref="A34:J34"/>
    <mergeCell ref="A35:J35"/>
    <mergeCell ref="A36:J36"/>
    <mergeCell ref="A37:J37"/>
    <mergeCell ref="B11:K11"/>
    <mergeCell ref="B15:K1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2026-02-13T14:59:13Z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